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ויקטור\שוטף\ביקורת\ביקורת 2024\רבעון 4.2024\"/>
    </mc:Choice>
  </mc:AlternateContent>
  <xr:revisionPtr revIDLastSave="0" documentId="13_ncr:1_{54CEE4BD-9A3B-4E1C-9E0E-9EFA3EAD9445}" xr6:coauthVersionLast="47" xr6:coauthVersionMax="47" xr10:uidLastSave="{00000000-0000-0000-0000-000000000000}"/>
  <bookViews>
    <workbookView xWindow="-120" yWindow="-120" windowWidth="29040" windowHeight="15840" xr2:uid="{E27C6017-77B1-481D-ADCD-15A1191B66F4}"/>
  </bookViews>
  <sheets>
    <sheet name="נספח 1-מאוחד" sheetId="2" r:id="rId1"/>
    <sheet name="נספח 1-מסלול לבני 50 ומטה" sheetId="5" r:id="rId2"/>
    <sheet name="נספח 1-מסלול אג&quot;ח" sheetId="6" r:id="rId3"/>
    <sheet name="נספח 1-מסלול לבני 50 עד 60" sheetId="7" r:id="rId4"/>
    <sheet name="נספח 1-מסלול לבני 60 ומעלה" sheetId="8" r:id="rId5"/>
    <sheet name="נספח 2" sheetId="3" r:id="rId6"/>
    <sheet name="נספח 3" sheetId="4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'נספח 1-מאוחד'!$A$1:$B$63</definedName>
    <definedName name="_xlnm.Print_Area" localSheetId="6">'נספח 3'!$A$1:$B$119</definedName>
    <definedName name="_xlnm.Print_Titles" localSheetId="0">'נספח 1-מאוחד'!$1:$3</definedName>
    <definedName name="_xlnm.Print_Titles" localSheetId="2">'נספח 1-מסלול אג"ח'!$1:$3</definedName>
    <definedName name="_xlnm.Print_Titles" localSheetId="1">'נספח 1-מסלול לבני 50 ומטה'!$1:$3</definedName>
    <definedName name="_xlnm.Print_Titles" localSheetId="3">'נספח 1-מסלול לבני 50 עד 60'!$1:$3</definedName>
    <definedName name="_xlnm.Print_Titles" localSheetId="4">'נספח 1-מסלול לבני 60 ומעלה'!$1:$3</definedName>
    <definedName name="_xlnm.Print_Titles" localSheetId="6">'נספח 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8" l="1"/>
  <c r="B42" i="8"/>
  <c r="B41" i="8"/>
  <c r="B40" i="8"/>
  <c r="B37" i="8"/>
  <c r="B35" i="8" s="1"/>
  <c r="B36" i="8"/>
  <c r="B33" i="8"/>
  <c r="B26" i="8"/>
  <c r="B24" i="8"/>
  <c r="B57" i="8" s="1"/>
  <c r="B59" i="8" s="1"/>
  <c r="B11" i="8"/>
  <c r="B9" i="8"/>
  <c r="B7" i="8"/>
  <c r="B5" i="8"/>
  <c r="B53" i="8" l="1"/>
  <c r="B46" i="8"/>
  <c r="B50" i="8" s="1"/>
  <c r="B30" i="8"/>
  <c r="B63" i="8" s="1"/>
  <c r="B55" i="8"/>
  <c r="B43" i="7" l="1"/>
  <c r="B42" i="7"/>
  <c r="B41" i="7"/>
  <c r="B40" i="7"/>
  <c r="B37" i="7"/>
  <c r="B36" i="7"/>
  <c r="B35" i="7" s="1"/>
  <c r="B33" i="7"/>
  <c r="B26" i="7"/>
  <c r="B11" i="7"/>
  <c r="B9" i="7"/>
  <c r="B7" i="7"/>
  <c r="B24" i="7" s="1"/>
  <c r="B57" i="7" l="1"/>
  <c r="B59" i="7" s="1"/>
  <c r="B55" i="7"/>
  <c r="B30" i="7"/>
  <c r="B63" i="7" s="1"/>
  <c r="B53" i="7"/>
  <c r="B46" i="7"/>
  <c r="B50" i="7" s="1"/>
  <c r="B5" i="7"/>
  <c r="B43" i="6" l="1"/>
  <c r="B42" i="6"/>
  <c r="B41" i="6"/>
  <c r="B40" i="6"/>
  <c r="B37" i="6"/>
  <c r="B35" i="6" s="1"/>
  <c r="B36" i="6"/>
  <c r="B26" i="6"/>
  <c r="B11" i="6"/>
  <c r="B9" i="6"/>
  <c r="B7" i="6"/>
  <c r="B24" i="6" s="1"/>
  <c r="B57" i="6" l="1"/>
  <c r="B59" i="6" s="1"/>
  <c r="B55" i="6"/>
  <c r="B30" i="6"/>
  <c r="B63" i="6" s="1"/>
  <c r="B53" i="6"/>
  <c r="B46" i="6"/>
  <c r="B50" i="6" s="1"/>
  <c r="B5" i="6"/>
  <c r="B43" i="5" l="1"/>
  <c r="B42" i="5"/>
  <c r="B41" i="5"/>
  <c r="B40" i="5"/>
  <c r="B37" i="5"/>
  <c r="B35" i="5" s="1"/>
  <c r="B36" i="5"/>
  <c r="B33" i="5"/>
  <c r="B26" i="5"/>
  <c r="B11" i="5"/>
  <c r="B9" i="5"/>
  <c r="B7" i="5"/>
  <c r="B24" i="5" s="1"/>
  <c r="B5" i="5"/>
  <c r="B57" i="5" l="1"/>
  <c r="B59" i="5" s="1"/>
  <c r="B55" i="5"/>
  <c r="B30" i="5"/>
  <c r="B63" i="5" s="1"/>
  <c r="B53" i="5"/>
  <c r="B46" i="5"/>
  <c r="B50" i="5" s="1"/>
  <c r="B33" i="2" l="1"/>
  <c r="B18" i="4" l="1"/>
  <c r="B117" i="4" l="1"/>
  <c r="B119" i="4"/>
  <c r="B26" i="2"/>
  <c r="B89" i="4"/>
  <c r="B42" i="2" s="1"/>
  <c r="B94" i="4"/>
  <c r="B43" i="2" s="1"/>
  <c r="B82" i="4"/>
  <c r="B40" i="2" s="1"/>
  <c r="B61" i="4"/>
  <c r="B41" i="2" s="1"/>
  <c r="B23" i="4"/>
  <c r="B37" i="2" s="1"/>
  <c r="B36" i="2"/>
  <c r="B30" i="3"/>
  <c r="B11" i="2" s="1"/>
  <c r="B9" i="2" s="1"/>
  <c r="B19" i="3"/>
  <c r="B7" i="2" s="1"/>
  <c r="B5" i="2" s="1"/>
  <c r="A3" i="4"/>
  <c r="A1" i="4"/>
  <c r="A3" i="3"/>
  <c r="A1" i="3"/>
  <c r="B35" i="2" l="1"/>
  <c r="B102" i="4"/>
  <c r="B58" i="3"/>
  <c r="B24" i="2"/>
  <c r="B57" i="2" l="1"/>
  <c r="B55" i="2"/>
  <c r="B46" i="2"/>
  <c r="B50" i="2" s="1"/>
  <c r="B53" i="2"/>
  <c r="B30" i="2"/>
  <c r="B63" i="2" s="1"/>
  <c r="B59" i="2"/>
</calcChain>
</file>

<file path=xl/sharedStrings.xml><?xml version="1.0" encoding="utf-8"?>
<sst xmlns="http://schemas.openxmlformats.org/spreadsheetml/2006/main" count="379" uniqueCount="165">
  <si>
    <t>נספח 1 - סך ההוצאות הישירות ששולמו בעד כל סוג של הוצאה ישירה לתקופה המסתיימת ביום</t>
  </si>
  <si>
    <t>הוצאות ישירות שאינן מסוג עמלת ניהול חיצוני</t>
  </si>
  <si>
    <t>1 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</si>
  <si>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</si>
  <si>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</si>
  <si>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</si>
  <si>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</si>
  <si>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 . סך הכל הוצאות הנובעות מהשקעות לא סחירות</t>
  </si>
  <si>
    <t>א. הוצאה הנובעת מהשקעה בניירות ערך לא סחירים או ממתן הלוואה למי שאינו</t>
  </si>
  <si>
    <t>עמית או מבוטח</t>
  </si>
  <si>
    <t>ב. הוצאה הנובעת מהשקעה בזכויות במקרקעין</t>
  </si>
  <si>
    <t>4 . מסים החלים על משקיע מוסדי, על נכסיו, על הכנסותיו ועל עסקאות שנעשו בנכסיו</t>
  </si>
  <si>
    <t>5 . סך הוצאות בעד ניהול תביעות</t>
  </si>
  <si>
    <t>6 . סך הוצאות בעד מתן משכנתאות</t>
  </si>
  <si>
    <t>הוצאות ישירות מסוג עמלת ניהול חיצוני</t>
  </si>
  <si>
    <t>10 . סך דמי ניהול משתנים – החלק מתשלום עמלת ניהול חיצוני שנגזר מתשואת הנכסים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</si>
  <si>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</si>
  <si>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</si>
  <si>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</si>
  <si>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</si>
  <si>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7 . סך הכל הוצאות ישירות שאינן מסוג עמלת ניהול חיצוני (סכום סעיפים 1 עד 6 )</t>
  </si>
  <si>
    <t>8 . שווי ממוצע של נכסי הקופה או המסלול (ממוצע פשוט של סעיפים 8 א ו- 8 ב)</t>
  </si>
  <si>
    <t>11 . סה"כ הוצאות ישירות מסוג "עמלת ניהול חיצוני" (סכום סעיפים 11 .א עד 11 .ט)</t>
  </si>
  <si>
    <t>אלפי ₪</t>
  </si>
  <si>
    <t>ט. סך תשלומים בגין השקעה בקרן טכנולוגיה עילית</t>
  </si>
  <si>
    <t>12 . שיעור עמלת ניהול חיצוני בפועל לפני החזר, ככל שבוצע (חלוקה של סעיף 11 בסעיף 8 .ב)</t>
  </si>
  <si>
    <t>13 . שיעור מגבלת עמלת ניהול חיצוני שהמשקיע המוסדי הצהיר עליה עבור שנת הכספים שהסתיימה</t>
  </si>
  <si>
    <t>סך הכל הוצאות ישירות בפועל (למעט דמי ניהול משתנים כאמור בסעיף 10)</t>
  </si>
  <si>
    <t>17 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</si>
  <si>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</si>
  <si>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19 . De : שיעור הוצאות ישירות (סכום של סעיף 9 וסעיף 18)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</si>
  <si>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</si>
  <si>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</si>
  <si>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</si>
  <si>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עמלות קסטודיאן</t>
  </si>
  <si>
    <t>נספח 2 – פרוט עמלות והוצאות שאינן עמלות ניהול חיצוני לשנה המסתיימת ביום:</t>
  </si>
  <si>
    <t>(1) ברוקר א'</t>
  </si>
  <si>
    <t>(2) ברוקר ב'</t>
  </si>
  <si>
    <t>(3) אחרים</t>
  </si>
  <si>
    <t>סך עמלות ברוקראז'</t>
  </si>
  <si>
    <t>(1) קסטודיאן א'</t>
  </si>
  <si>
    <t>(2) קסטודיאן ב'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</si>
  <si>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</si>
  <si>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</si>
  <si>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</si>
  <si>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הוצאה הנובעת ממתן משכנתא</t>
  </si>
  <si>
    <t>סך עמלות קסטודיאן</t>
  </si>
  <si>
    <t>סך הוצאות הנובעות מהשקעה בניירות ערך לא סחירים או ממתן הלוואה</t>
  </si>
  <si>
    <t>(1) גוף/יחיד א'</t>
  </si>
  <si>
    <t>(2) גוף/יחיד ב'</t>
  </si>
  <si>
    <t>סך הוצאות הנובעות מהשקעה בזכויות מקרקעין</t>
  </si>
  <si>
    <t>מסים החלים על הנכסים, ההכנסות והעסקאות</t>
  </si>
  <si>
    <t>סך הוצאות הנובעות בעד ניהול תביעה או תובענה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</si>
  <si>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</si>
  <si>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</si>
  <si>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</si>
  <si>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</si>
  <si>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תשלום הנובע מהשקעה בקרנות השקעה בחו"ל</t>
  </si>
  <si>
    <t>תשלום למנהל תיקים ישראלי</t>
  </si>
  <si>
    <t>תשלום למנהל תיקים זר</t>
  </si>
  <si>
    <t>קרן נאמנות ישראלית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</si>
  <si>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</si>
  <si>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</si>
  <si>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ישראליים</t>
  </si>
  <si>
    <t>סך תשלום למנהלי תיקים זרים</t>
  </si>
  <si>
    <t>סך תשלומים בגין השקעה בקרן סל כאשר 75% לפחות מנכסי הקרן הם נכסים 
שלא הונפקו במדינת ישראל ואינם נסחרים או מוחזקים בה</t>
  </si>
  <si>
    <t>סך תשלומים בגין השקעה בקרן סל כאשר 75% לפחות מנכסי הקרן הם נכסים 
שהונפקו במדינת ישראל לפי מדדים שעליהם הורה הממונה ובתנאים שהורה</t>
  </si>
  <si>
    <t>סך תשלום למנהלי קרנות סל</t>
  </si>
  <si>
    <t>סך תשלום למנהלי קרן סל</t>
  </si>
  <si>
    <t>תשלומים בגין השקעה בקרן טכנולוגיה עילית</t>
  </si>
  <si>
    <t>סך הכל עמלות ניהול חיצוני</t>
  </si>
  <si>
    <t>(1) מנהל קרנות א'</t>
  </si>
  <si>
    <t>(2) מנהל קרנות ב'</t>
  </si>
  <si>
    <t>תשלום בגין השקעה בקרנות נאמנות זרות כאשר 75% לפחות מנכסי הקרן 
מושקעים בנכסים שלא הונפקו במדינת ישראל ואינם נסחרים או מוחזקים בה</t>
  </si>
  <si>
    <t>סך תשלומים למנהלי קרנות נאמנות ישראליות</t>
  </si>
  <si>
    <t>סך תשלומים בגין השקעה בקרנות נאמנות זרות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</si>
  <si>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</si>
  <si>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</si>
  <si>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</si>
  <si>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</si>
  <si>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14 . ההפרש בין שיעור מגבלת עמלת ניהול חיצוני מוצהרת לבין שיעור עמלת ניהול חיצוני בפועל 
(סעיף 13 פחות סעיף 12)</t>
  </si>
  <si>
    <t>15 .ב שיעור עמלת ניהול חיצוני בפועל לאחר החזר, 
(חלוקה של התוצאה של סעיף 11 בניכוי סעיף 15 א, בסעיף 8 .ב)</t>
  </si>
  <si>
    <t>2. סך הכל דמי שמירה בשל ניירות ערך סחירים וכל עמלה שגובה 
מי שמבצע את משמרות ניירות הערך  (קסטודיאן)</t>
  </si>
  <si>
    <t>אוסקר</t>
  </si>
  <si>
    <t>בנק הפועלים</t>
  </si>
  <si>
    <t>מיטב דש</t>
  </si>
  <si>
    <t>בנק מזרחי</t>
  </si>
  <si>
    <t>אקסלנס</t>
  </si>
  <si>
    <t>בנק דיסקונט</t>
  </si>
  <si>
    <t>בנק לאומי</t>
  </si>
  <si>
    <t>לידר</t>
  </si>
  <si>
    <t>אי.בי.אי</t>
  </si>
  <si>
    <t>קרן אלפא ערך</t>
  </si>
  <si>
    <t>Noked Long</t>
  </si>
  <si>
    <t>Noked Bond</t>
  </si>
  <si>
    <t>Brosh Capital</t>
  </si>
  <si>
    <t>Brosh Equity C</t>
  </si>
  <si>
    <t>Brosh Equity B</t>
  </si>
  <si>
    <t>Vertical LP</t>
  </si>
  <si>
    <t>Vertical Long</t>
  </si>
  <si>
    <t>Vertical Bond</t>
  </si>
  <si>
    <t>Hazavim Long</t>
  </si>
  <si>
    <t>Hazavim Bnd</t>
  </si>
  <si>
    <t>גלבוע אקוויטי ישראל</t>
  </si>
  <si>
    <t>Lucid Alternative</t>
  </si>
  <si>
    <t>קרן לוין ליכטמן LLSP</t>
  </si>
  <si>
    <t>תכלית תל בונד 0</t>
  </si>
  <si>
    <t>תכלית תל בונד צ</t>
  </si>
  <si>
    <t>קסם תל בונד 20</t>
  </si>
  <si>
    <t>קסם תא 125</t>
  </si>
  <si>
    <t>קסם תא בנקים</t>
  </si>
  <si>
    <t>קסם תל בונד צמו</t>
  </si>
  <si>
    <t>פסגות סל תל בונ</t>
  </si>
  <si>
    <t>פס.תבונדצמודA</t>
  </si>
  <si>
    <t>.MTFתא35</t>
  </si>
  <si>
    <t>.MTFתא90</t>
  </si>
  <si>
    <t>.MTFתא125</t>
  </si>
  <si>
    <t>הראל סל תל בונד</t>
  </si>
  <si>
    <t>תכלית גרמניה 30</t>
  </si>
  <si>
    <t>SPDR S&amp;P 500 ET</t>
  </si>
  <si>
    <t>SPDR DOW JONES</t>
  </si>
  <si>
    <t>ENERGY SELECT S</t>
  </si>
  <si>
    <t>INVESCO QQQ TRU</t>
  </si>
  <si>
    <t>ISHARES MSCI IT</t>
  </si>
  <si>
    <t>TECHNOLOGY SELE</t>
  </si>
  <si>
    <t>ISHARES MSCI GE</t>
  </si>
  <si>
    <t>FINANCIAL SELEC</t>
  </si>
  <si>
    <t>VANECK VECTORS</t>
  </si>
  <si>
    <t>CONSUMER DISCRE</t>
  </si>
  <si>
    <t>INDUSTRIAL SELE</t>
  </si>
  <si>
    <t>HEALTH CARE SEL</t>
  </si>
  <si>
    <t>ISHARES SEMICON</t>
  </si>
  <si>
    <t>SPDR S&amp;P RETAIL</t>
  </si>
  <si>
    <t>ISHARES MSCI AL</t>
  </si>
  <si>
    <t>INVESCO S&amp;P SMA</t>
  </si>
  <si>
    <t>US GLOBAL JETS</t>
  </si>
  <si>
    <t>ARK INNOVATION</t>
  </si>
  <si>
    <t>COMMUNICATION S</t>
  </si>
  <si>
    <t>הראל אנד אג"ח COCO</t>
  </si>
  <si>
    <t>Sumi trust investment funds</t>
  </si>
  <si>
    <t>Marketfield George town</t>
  </si>
  <si>
    <t>ה. סך תשלומים בגין השקעה בקרנות סל כאשר 75 אחוזים לפחות מנכסי הקרן הם
נכסים שהונפקו במדינת ישראל לפי מדדים שעליהם הורה הממונה ובתנאים שהורה</t>
  </si>
  <si>
    <t>ו. סך תשלומים בגין השקעה בקרנות סל כאשר 75 אחוזים לפחות מנכסי הקרן הם
נכסים שלא הונפקו במדינת ישראל ואינם נסחרים או מוחזקים בה</t>
  </si>
  <si>
    <t>ח. סך תשלומים בגין השקעה בקרנות נאמנות זרות כאשר 75 אחוזים לפחות מנכסי
הקרן מושקעים בנכסים שלא הונפקו במדינת ישראל ואינם נסחרים או מוחזקים בה</t>
  </si>
  <si>
    <t>ז. סך תשלומים בגין השקעה בקרנות נאמנות ישראליות כאשר 75 אחוזים לפחות מנכסי הקרן
 מושקעים בנכסים שהונפקו במדינת ישראל לפי מדדים שעליהם הורה הממונה ובתנאים שהורה</t>
  </si>
  <si>
    <t>סך תשלומים בגין השקעה בקרנות נאמנות ישראליות כאשר 75 אחוזים לפחות מנכסי הקרן
מושקעים בנכסים שהונפקו במדינת ישראל לפי מדדים שעליהם הורה הממונה ובתנאים שהורה</t>
  </si>
  <si>
    <t>16 . סך כל הוצאות ישירות (סכום של סעיף 7 וסעיף 11 בניכוי סעיף 15 א)</t>
  </si>
  <si>
    <t>9. שיעור שנתי של הוצאות ישירות שאינן מסוג עמלת ניהול חיצוני 
(חלוקה של סעיף 7 בסעיף 8)</t>
  </si>
  <si>
    <t xml:space="preserve">עוצ"מ אגודה שיתופית לניהול קופות גמל בע"מ - דוח מאוחד </t>
  </si>
  <si>
    <t>הרל.תלבושקל-ביט</t>
  </si>
  <si>
    <t>קסם.תלבונד צמ A</t>
  </si>
  <si>
    <t>15 .א סכום שהוחזר לחוסכים (אם הוחזר)</t>
  </si>
  <si>
    <t>שקד II</t>
  </si>
  <si>
    <t>א. השווי המשוערך של נכסי הקופה או המסלול נכון ליום 31 בדצמבר של שנת
הכספים שהסתיימה 2024</t>
  </si>
  <si>
    <t>ב. השווי המשוערך של נכסי הקופה או המסלול נכון ליום 31 בדצמבר של שנת 
הכספים שהסתיימה 2023 או לתקופה אחרת לפי העניין</t>
  </si>
  <si>
    <t>ISHARES MSCI JA</t>
  </si>
  <si>
    <t>תכלית תא בנקים</t>
  </si>
  <si>
    <t>פסגות סל תא בנק</t>
  </si>
  <si>
    <t>18 . שיעור מגבלת עמלת ניהול חיצוני שהמשקיע המוסדי הצהיר עליה בהתאם לתקנה 2 א
       לתקנות הוצאות ישירות עבור שנת הכספים 2025</t>
  </si>
  <si>
    <t xml:space="preserve">Noked Bond  </t>
  </si>
  <si>
    <t xml:space="preserve">עוצ"מ אגודה שיתופית לניהול קופות גמל בע"מ - מסלול לבני 50 ומטה </t>
  </si>
  <si>
    <t xml:space="preserve">עוצ"מ אגודה שיתופית לניהול קופות גמל בע"מ - מסלול אג"ח ממשלות </t>
  </si>
  <si>
    <t>18 . שיעור מגבלת עמלת ניהול חיצוני שהמשקיע המוסדי הצהיר עליה בהתאם לתקנה 2 א
       לתקנות הוצאות ישירות עבור שנת הכספים 2024</t>
  </si>
  <si>
    <t xml:space="preserve">עוצ"מ אגודה שיתופית לניהול קופות גמל בע"מ - מסלול לבני 50 עד 60 </t>
  </si>
  <si>
    <t xml:space="preserve">עוצ"מ אגודה שיתופית לניהול קופות גמל בע"מ - מסלול לבני 60 ומעלה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</si>
</sst>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1010000]d\.m\.yyyy;@"/>
    <numFmt numFmtId="165" formatCode="[$-1010000]d\.m\.yy;@"/>
    <numFmt numFmtId="166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sz val="11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readingOrder="2"/>
    </xf>
    <xf numFmtId="0" fontId="1" fillId="0" borderId="0" xfId="0" applyFont="1"/>
    <xf numFmtId="0" fontId="2" fillId="0" borderId="1" xfId="0" applyFont="1" applyBorder="1" applyAlignment="1">
      <alignment horizontal="right" readingOrder="2"/>
    </xf>
    <xf numFmtId="0" fontId="1" fillId="0" borderId="1" xfId="0" applyFont="1" applyBorder="1" applyAlignment="1">
      <alignment horizontal="right" readingOrder="2"/>
    </xf>
    <xf numFmtId="0" fontId="1" fillId="0" borderId="1" xfId="0" applyFont="1" applyBorder="1"/>
    <xf numFmtId="0" fontId="2" fillId="0" borderId="1" xfId="0" applyFont="1" applyBorder="1" applyAlignment="1">
      <alignment horizontal="right" indent="2" readingOrder="2"/>
    </xf>
    <xf numFmtId="0" fontId="2" fillId="0" borderId="1" xfId="0" applyFont="1" applyBorder="1"/>
    <xf numFmtId="0" fontId="1" fillId="0" borderId="1" xfId="0" applyFont="1" applyBorder="1" applyAlignment="1">
      <alignment horizontal="right" wrapText="1" readingOrder="2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readingOrder="2"/>
    </xf>
    <xf numFmtId="0" fontId="1" fillId="2" borderId="2" xfId="0" applyFont="1" applyFill="1" applyBorder="1" applyAlignment="1">
      <alignment horizontal="right" readingOrder="2"/>
    </xf>
    <xf numFmtId="164" fontId="1" fillId="2" borderId="3" xfId="0" applyNumberFormat="1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right"/>
    </xf>
    <xf numFmtId="0" fontId="1" fillId="2" borderId="4" xfId="0" applyFont="1" applyFill="1" applyBorder="1"/>
    <xf numFmtId="165" fontId="1" fillId="2" borderId="3" xfId="0" applyNumberFormat="1" applyFont="1" applyFill="1" applyBorder="1" applyAlignment="1">
      <alignment horizontal="center" vertical="center"/>
    </xf>
    <xf numFmtId="43" fontId="2" fillId="0" borderId="1" xfId="1" applyFont="1" applyBorder="1"/>
    <xf numFmtId="43" fontId="1" fillId="0" borderId="1" xfId="1" applyFont="1" applyBorder="1"/>
    <xf numFmtId="43" fontId="1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 wrapText="1" indent="2" readingOrder="2"/>
    </xf>
    <xf numFmtId="10" fontId="1" fillId="0" borderId="1" xfId="0" applyNumberFormat="1" applyFont="1" applyBorder="1"/>
    <xf numFmtId="43" fontId="1" fillId="2" borderId="1" xfId="1" applyFont="1" applyFill="1" applyBorder="1"/>
    <xf numFmtId="10" fontId="1" fillId="3" borderId="1" xfId="0" applyNumberFormat="1" applyFont="1" applyFill="1" applyBorder="1"/>
    <xf numFmtId="43" fontId="2" fillId="0" borderId="0" xfId="1" applyFont="1"/>
    <xf numFmtId="43" fontId="1" fillId="0" borderId="0" xfId="1" applyFont="1"/>
    <xf numFmtId="166" fontId="1" fillId="0" borderId="0" xfId="1" applyNumberFormat="1" applyFont="1"/>
    <xf numFmtId="43" fontId="1" fillId="0" borderId="5" xfId="1" applyFont="1" applyBorder="1"/>
    <xf numFmtId="2" fontId="1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readingOrder="2"/>
    </xf>
    <xf numFmtId="2" fontId="1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4\&#1512;&#1489;&#1506;&#1493;&#1503;%204.2024\&#1492;&#1493;&#1510;&#1488;&#1493;&#1514;%20&#1497;&#1513;&#1497;&#1512;&#1493;&#1514;%20&#1502;&#1505;&#1500;&#1493;&#1500;%20&#1500;&#1489;&#1504;&#1497;%2050%20&#1493;&#1502;&#1496;&#1492;%2031.12.2024.xlsx" TargetMode="External"/><Relationship Id="rId1" Type="http://schemas.openxmlformats.org/officeDocument/2006/relationships/externalLinkPath" Target="&#1492;&#1493;&#1510;&#1488;&#1493;&#1514;%20&#1497;&#1513;&#1497;&#1512;&#1493;&#1514;%20&#1502;&#1505;&#1500;&#1493;&#1500;%20&#1500;&#1489;&#1504;&#1497;%2050%20&#1493;&#1502;&#1496;&#1492;%2031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4\&#1512;&#1489;&#1506;&#1493;&#1503;%204.2024\&#8207;&#8207;&#1492;&#1493;&#1510;&#1488;&#1493;&#1514;%20&#1497;&#1513;&#1497;&#1512;&#1493;&#1514;%20&#1502;&#1505;&#1500;&#1493;&#1500;%20&#1488;&#1490;&#1495;%2031.12.2024.xlsx" TargetMode="External"/><Relationship Id="rId1" Type="http://schemas.openxmlformats.org/officeDocument/2006/relationships/externalLinkPath" Target="&#8207;&#8207;&#1492;&#1493;&#1510;&#1488;&#1493;&#1514;%20&#1497;&#1513;&#1497;&#1512;&#1493;&#1514;%20&#1502;&#1505;&#1500;&#1493;&#1500;%20&#1488;&#1490;&#1495;%2031.12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4\&#1512;&#1489;&#1506;&#1493;&#1503;%204.2024\&#8207;&#8207;&#1492;&#1493;&#1510;&#1488;&#1493;&#1514;%20&#1497;&#1513;&#1497;&#1512;&#1493;&#1514;%20&#1502;&#1505;&#1500;&#1493;&#1500;%20&#1500;&#1489;&#1504;&#1497;%2050%20&#1506;&#1491;%2060%2031.12.2024%20.xlsx" TargetMode="External"/><Relationship Id="rId1" Type="http://schemas.openxmlformats.org/officeDocument/2006/relationships/externalLinkPath" Target="&#8207;&#8207;&#1492;&#1493;&#1510;&#1488;&#1493;&#1514;%20&#1497;&#1513;&#1497;&#1512;&#1493;&#1514;%20&#1502;&#1505;&#1500;&#1493;&#1500;%20&#1500;&#1489;&#1504;&#1497;%2050%20&#1506;&#1491;%2060%2031.12.2024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4\&#1512;&#1489;&#1506;&#1493;&#1503;%204.2024\&#8207;&#8207;&#1492;&#1493;&#1510;&#1488;&#1493;&#1514;%20&#1497;&#1513;&#1497;&#1512;&#1493;&#1514;%20&#1502;&#1505;&#1500;&#1493;&#1500;%20&#1500;&#1489;&#1504;&#1497;%2060%20&#1493;&#1502;&#1506;&#1500;&#1492;%2031.12.2024.xlsx" TargetMode="External"/><Relationship Id="rId1" Type="http://schemas.openxmlformats.org/officeDocument/2006/relationships/externalLinkPath" Target="&#8207;&#8207;&#1492;&#1493;&#1510;&#1488;&#1493;&#1514;%20&#1497;&#1513;&#1497;&#1512;&#1493;&#1514;%20&#1502;&#1505;&#1500;&#1493;&#1500;%20&#1500;&#1489;&#1504;&#1497;%2060%20&#1493;&#1502;&#1506;&#1500;&#1492;%2031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19">
          <cell r="B19">
            <v>158.65</v>
          </cell>
        </row>
        <row r="30">
          <cell r="B30">
            <v>25.29</v>
          </cell>
        </row>
      </sheetData>
      <sheetData sheetId="2">
        <row r="18">
          <cell r="B18">
            <v>556.33000000000004</v>
          </cell>
        </row>
        <row r="23">
          <cell r="B23">
            <v>103.56</v>
          </cell>
        </row>
        <row r="61">
          <cell r="B61">
            <v>134.50140801424391</v>
          </cell>
        </row>
        <row r="80">
          <cell r="B80">
            <v>-4.3269820904800103</v>
          </cell>
        </row>
        <row r="87">
          <cell r="B87">
            <v>7.38</v>
          </cell>
        </row>
        <row r="92">
          <cell r="B92">
            <v>66.7</v>
          </cell>
        </row>
        <row r="115">
          <cell r="B115">
            <v>946.2961336944345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19">
          <cell r="B19">
            <v>15.209999999999999</v>
          </cell>
        </row>
        <row r="30">
          <cell r="B30">
            <v>1.5</v>
          </cell>
        </row>
      </sheetData>
      <sheetData sheetId="2">
        <row r="31">
          <cell r="B31">
            <v>0.19</v>
          </cell>
        </row>
        <row r="36">
          <cell r="B36">
            <v>-1.3073295847799546E-3</v>
          </cell>
        </row>
        <row r="43">
          <cell r="B43">
            <v>0.46</v>
          </cell>
        </row>
        <row r="48">
          <cell r="B4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19">
          <cell r="B19">
            <v>5.25</v>
          </cell>
        </row>
        <row r="30">
          <cell r="B30">
            <v>1.89</v>
          </cell>
        </row>
      </sheetData>
      <sheetData sheetId="2">
        <row r="18">
          <cell r="B18">
            <v>12.124916742367985</v>
          </cell>
        </row>
        <row r="24">
          <cell r="B24">
            <v>0.4</v>
          </cell>
        </row>
        <row r="60">
          <cell r="B60">
            <v>3.3412499999999996</v>
          </cell>
        </row>
        <row r="78">
          <cell r="B78">
            <v>-0.38824487830122306</v>
          </cell>
        </row>
        <row r="85">
          <cell r="B85">
            <v>0.55000000000000004</v>
          </cell>
        </row>
        <row r="90">
          <cell r="B90">
            <v>1.18</v>
          </cell>
        </row>
        <row r="113">
          <cell r="B113">
            <v>18.994290913498503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19">
          <cell r="B19">
            <v>16.8</v>
          </cell>
        </row>
        <row r="30">
          <cell r="B30">
            <v>5.14</v>
          </cell>
        </row>
      </sheetData>
      <sheetData sheetId="2">
        <row r="18">
          <cell r="B18">
            <v>45.560759729499502</v>
          </cell>
        </row>
        <row r="23">
          <cell r="B23">
            <v>6.19</v>
          </cell>
        </row>
        <row r="59">
          <cell r="B59">
            <v>11.739240000000004</v>
          </cell>
        </row>
        <row r="78">
          <cell r="B78">
            <v>-3.1461293368832193</v>
          </cell>
        </row>
        <row r="85">
          <cell r="B85">
            <v>2.5499999999999998</v>
          </cell>
        </row>
        <row r="90">
          <cell r="B90">
            <v>4.05</v>
          </cell>
        </row>
        <row r="113">
          <cell r="B113">
            <v>72.183795642067011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AA07-853E-4D3E-8E25-A5E9649105B3}">
  <dimension ref="A1:I63"/>
  <sheetViews>
    <sheetView rightToLeft="1" tabSelected="1" view="pageBreakPreview" zoomScale="115" zoomScaleNormal="115" zoomScaleSheetLayoutView="115" workbookViewId="0">
      <selection activeCell="C18" sqref="C18"/>
    </sheetView>
  </sheetViews>
  <sheetFormatPr defaultRowHeight="15" x14ac:dyDescent="0.25"/>
  <cols>
    <col min="1" max="1" width="71.625" style="2" customWidth="1"/>
    <col min="2" max="2" width="9.75" style="1" bestFit="1" customWidth="1"/>
    <col min="3" max="3" width="9.75" style="27" bestFit="1" customWidth="1"/>
    <col min="4" max="16384" width="9" style="1"/>
  </cols>
  <sheetData>
    <row r="1" spans="1:3" x14ac:dyDescent="0.25">
      <c r="A1" s="12" t="s">
        <v>148</v>
      </c>
      <c r="B1" s="31" t="s">
        <v>23</v>
      </c>
    </row>
    <row r="2" spans="1:3" x14ac:dyDescent="0.25">
      <c r="A2" s="13" t="s">
        <v>0</v>
      </c>
      <c r="B2" s="32"/>
    </row>
    <row r="3" spans="1:3" x14ac:dyDescent="0.25">
      <c r="A3" s="14">
        <v>45657</v>
      </c>
      <c r="B3" s="32"/>
    </row>
    <row r="4" spans="1:3" s="3" customFormat="1" x14ac:dyDescent="0.25">
      <c r="A4" s="5" t="s">
        <v>1</v>
      </c>
      <c r="B4" s="6"/>
      <c r="C4" s="27"/>
    </row>
    <row r="5" spans="1:3" s="3" customFormat="1" x14ac:dyDescent="0.25">
      <c r="A5" s="5" t="s">
        <v>2</v>
      </c>
      <c r="B5" s="5">
        <f>SUM(B6:B7)</f>
        <v>195.91</v>
      </c>
      <c r="C5" s="27"/>
    </row>
    <row r="6" spans="1:3" x14ac:dyDescent="0.25">
      <c r="A6" s="7" t="s">
        <v>3</v>
      </c>
      <c r="B6" s="4"/>
    </row>
    <row r="7" spans="1:3" x14ac:dyDescent="0.25">
      <c r="A7" s="7" t="s">
        <v>4</v>
      </c>
      <c r="B7" s="18">
        <f>'נספח 2'!B19</f>
        <v>195.91</v>
      </c>
    </row>
    <row r="8" spans="1:3" x14ac:dyDescent="0.25">
      <c r="A8" s="4"/>
      <c r="B8" s="10"/>
    </row>
    <row r="9" spans="1:3" s="3" customFormat="1" ht="30" x14ac:dyDescent="0.25">
      <c r="A9" s="9" t="s">
        <v>82</v>
      </c>
      <c r="B9" s="6">
        <f>SUM(B10:B11)</f>
        <v>33.82</v>
      </c>
      <c r="C9" s="27"/>
    </row>
    <row r="10" spans="1:3" x14ac:dyDescent="0.25">
      <c r="A10" s="7" t="s">
        <v>5</v>
      </c>
      <c r="B10" s="8"/>
    </row>
    <row r="11" spans="1:3" x14ac:dyDescent="0.25">
      <c r="A11" s="7" t="s">
        <v>6</v>
      </c>
      <c r="B11" s="18">
        <f>'נספח 2'!B30</f>
        <v>33.82</v>
      </c>
    </row>
    <row r="12" spans="1:3" x14ac:dyDescent="0.25">
      <c r="A12" s="4"/>
      <c r="B12" s="10"/>
    </row>
    <row r="13" spans="1:3" s="3" customFormat="1" x14ac:dyDescent="0.25">
      <c r="A13" s="5" t="s">
        <v>7</v>
      </c>
      <c r="B13" s="6"/>
      <c r="C13" s="27"/>
    </row>
    <row r="14" spans="1:3" x14ac:dyDescent="0.25">
      <c r="A14" s="7" t="s">
        <v>8</v>
      </c>
      <c r="B14" s="8"/>
    </row>
    <row r="15" spans="1:3" x14ac:dyDescent="0.25">
      <c r="A15" s="7" t="s">
        <v>9</v>
      </c>
      <c r="B15" s="8"/>
    </row>
    <row r="16" spans="1:3" x14ac:dyDescent="0.25">
      <c r="A16" s="7" t="s">
        <v>10</v>
      </c>
      <c r="B16" s="8"/>
    </row>
    <row r="17" spans="1:4" x14ac:dyDescent="0.25">
      <c r="A17" s="7"/>
      <c r="B17" s="18"/>
    </row>
    <row r="18" spans="1:4" s="3" customFormat="1" x14ac:dyDescent="0.25">
      <c r="A18" s="5" t="s">
        <v>11</v>
      </c>
      <c r="B18" s="19"/>
      <c r="C18" s="27"/>
    </row>
    <row r="19" spans="1:4" s="3" customFormat="1" x14ac:dyDescent="0.25">
      <c r="A19" s="5"/>
      <c r="B19" s="11"/>
      <c r="C19" s="27"/>
    </row>
    <row r="20" spans="1:4" s="3" customFormat="1" x14ac:dyDescent="0.25">
      <c r="A20" s="5" t="s">
        <v>12</v>
      </c>
      <c r="B20" s="19"/>
      <c r="C20" s="27"/>
    </row>
    <row r="21" spans="1:4" s="3" customFormat="1" x14ac:dyDescent="0.25">
      <c r="A21" s="5"/>
      <c r="B21" s="11"/>
      <c r="C21" s="27"/>
    </row>
    <row r="22" spans="1:4" s="3" customFormat="1" x14ac:dyDescent="0.25">
      <c r="A22" s="5" t="s">
        <v>13</v>
      </c>
      <c r="B22" s="19"/>
      <c r="C22" s="27"/>
    </row>
    <row r="23" spans="1:4" s="3" customFormat="1" x14ac:dyDescent="0.25">
      <c r="A23" s="5"/>
      <c r="B23" s="11"/>
      <c r="C23" s="27"/>
    </row>
    <row r="24" spans="1:4" s="3" customFormat="1" x14ac:dyDescent="0.25">
      <c r="A24" s="5" t="s">
        <v>20</v>
      </c>
      <c r="B24" s="19">
        <f>+B7+B11</f>
        <v>229.73</v>
      </c>
      <c r="C24" s="27"/>
    </row>
    <row r="25" spans="1:4" s="3" customFormat="1" x14ac:dyDescent="0.25">
      <c r="A25" s="5"/>
      <c r="B25" s="11"/>
      <c r="C25" s="27"/>
    </row>
    <row r="26" spans="1:4" s="3" customFormat="1" x14ac:dyDescent="0.25">
      <c r="A26" s="5" t="s">
        <v>21</v>
      </c>
      <c r="B26" s="19">
        <f>(B27+B28)/2</f>
        <v>578477</v>
      </c>
      <c r="C26" s="29"/>
    </row>
    <row r="27" spans="1:4" ht="30" x14ac:dyDescent="0.25">
      <c r="A27" s="22" t="s">
        <v>153</v>
      </c>
      <c r="B27" s="18">
        <v>599063</v>
      </c>
      <c r="D27" s="3"/>
    </row>
    <row r="28" spans="1:4" ht="30" x14ac:dyDescent="0.25">
      <c r="A28" s="22" t="s">
        <v>154</v>
      </c>
      <c r="B28" s="18">
        <v>557891</v>
      </c>
      <c r="D28" s="3"/>
    </row>
    <row r="29" spans="1:4" x14ac:dyDescent="0.25">
      <c r="A29" s="4"/>
      <c r="B29" s="10"/>
    </row>
    <row r="30" spans="1:4" s="3" customFormat="1" ht="30" x14ac:dyDescent="0.25">
      <c r="A30" s="9" t="s">
        <v>147</v>
      </c>
      <c r="B30" s="23">
        <f>B24/B26</f>
        <v>3.9712901290803263E-4</v>
      </c>
      <c r="C30" s="27"/>
    </row>
    <row r="31" spans="1:4" x14ac:dyDescent="0.25">
      <c r="A31" s="4"/>
      <c r="B31" s="10"/>
    </row>
    <row r="32" spans="1:4" s="3" customFormat="1" x14ac:dyDescent="0.25">
      <c r="A32" s="5" t="s">
        <v>14</v>
      </c>
      <c r="B32" s="6"/>
      <c r="C32" s="27"/>
    </row>
    <row r="33" spans="1:9" s="3" customFormat="1" x14ac:dyDescent="0.25">
      <c r="A33" s="5" t="s">
        <v>15</v>
      </c>
      <c r="B33" s="19">
        <f>'נספח 3'!B117</f>
        <v>1037.4742202499999</v>
      </c>
      <c r="C33" s="27"/>
      <c r="D33" s="30"/>
    </row>
    <row r="34" spans="1:9" x14ac:dyDescent="0.25">
      <c r="A34" s="4"/>
      <c r="B34" s="10"/>
      <c r="D34" s="3"/>
    </row>
    <row r="35" spans="1:9" s="3" customFormat="1" x14ac:dyDescent="0.25">
      <c r="A35" s="5" t="s">
        <v>22</v>
      </c>
      <c r="B35" s="20">
        <f>SUM(B36:B44)</f>
        <v>948.94233818044688</v>
      </c>
      <c r="C35" s="27"/>
      <c r="D35" s="30"/>
      <c r="I35" s="26"/>
    </row>
    <row r="36" spans="1:9" x14ac:dyDescent="0.25">
      <c r="A36" s="7" t="s">
        <v>16</v>
      </c>
      <c r="B36" s="18">
        <f>'נספח 3'!B18</f>
        <v>614.01567647186744</v>
      </c>
      <c r="D36" s="3"/>
      <c r="I36" s="26"/>
    </row>
    <row r="37" spans="1:9" x14ac:dyDescent="0.25">
      <c r="A37" s="7" t="s">
        <v>17</v>
      </c>
      <c r="B37" s="18">
        <f>'נספח 3'!B23</f>
        <v>110.15</v>
      </c>
      <c r="D37" s="3"/>
      <c r="I37" s="26"/>
    </row>
    <row r="38" spans="1:9" x14ac:dyDescent="0.25">
      <c r="A38" s="7" t="s">
        <v>18</v>
      </c>
      <c r="B38" s="8"/>
      <c r="D38" s="27"/>
      <c r="I38" s="26"/>
    </row>
    <row r="39" spans="1:9" x14ac:dyDescent="0.25">
      <c r="A39" s="7" t="s">
        <v>19</v>
      </c>
      <c r="B39" s="8"/>
      <c r="D39" s="27"/>
      <c r="I39" s="26"/>
    </row>
    <row r="40" spans="1:9" ht="30" x14ac:dyDescent="0.25">
      <c r="A40" s="22" t="s">
        <v>141</v>
      </c>
      <c r="B40" s="18">
        <f>'נספח 3'!B82</f>
        <v>-7.8613563056644518</v>
      </c>
      <c r="D40" s="28"/>
      <c r="I40" s="26"/>
    </row>
    <row r="41" spans="1:9" ht="30" x14ac:dyDescent="0.25">
      <c r="A41" s="22" t="s">
        <v>142</v>
      </c>
      <c r="B41" s="18">
        <f>'נספח 3'!B61</f>
        <v>149.76801801424392</v>
      </c>
      <c r="D41" s="28"/>
      <c r="I41" s="26"/>
    </row>
    <row r="42" spans="1:9" ht="30" x14ac:dyDescent="0.25">
      <c r="A42" s="22" t="s">
        <v>144</v>
      </c>
      <c r="B42" s="18">
        <f>'נספח 3'!B89</f>
        <v>10.94</v>
      </c>
      <c r="D42" s="27"/>
      <c r="I42" s="26"/>
    </row>
    <row r="43" spans="1:9" ht="30" x14ac:dyDescent="0.25">
      <c r="A43" s="22" t="s">
        <v>143</v>
      </c>
      <c r="B43" s="18">
        <f>'נספח 3'!B94</f>
        <v>71.929999999999993</v>
      </c>
      <c r="D43" s="27"/>
      <c r="I43" s="26"/>
    </row>
    <row r="44" spans="1:9" x14ac:dyDescent="0.25">
      <c r="A44" s="7" t="s">
        <v>24</v>
      </c>
      <c r="B44" s="18"/>
    </row>
    <row r="45" spans="1:9" x14ac:dyDescent="0.25">
      <c r="A45" s="4"/>
      <c r="B45" s="10"/>
    </row>
    <row r="46" spans="1:9" x14ac:dyDescent="0.25">
      <c r="A46" s="5" t="s">
        <v>25</v>
      </c>
      <c r="B46" s="23">
        <f>B35/B28</f>
        <v>1.7009457728847516E-3</v>
      </c>
    </row>
    <row r="47" spans="1:9" x14ac:dyDescent="0.25">
      <c r="A47" s="4"/>
      <c r="B47" s="10"/>
    </row>
    <row r="48" spans="1:9" ht="15" customHeight="1" x14ac:dyDescent="0.25">
      <c r="A48" s="5" t="s">
        <v>26</v>
      </c>
      <c r="B48" s="23">
        <v>2E-3</v>
      </c>
    </row>
    <row r="49" spans="1:4" x14ac:dyDescent="0.25">
      <c r="A49" s="4"/>
      <c r="B49" s="10"/>
    </row>
    <row r="50" spans="1:4" ht="30" x14ac:dyDescent="0.25">
      <c r="A50" s="9" t="s">
        <v>80</v>
      </c>
      <c r="B50" s="23">
        <f>B48-B46</f>
        <v>2.9905422711524847E-4</v>
      </c>
    </row>
    <row r="51" spans="1:4" x14ac:dyDescent="0.25">
      <c r="A51" s="4"/>
      <c r="B51" s="10"/>
    </row>
    <row r="52" spans="1:4" s="3" customFormat="1" x14ac:dyDescent="0.25">
      <c r="A52" s="5" t="s">
        <v>151</v>
      </c>
      <c r="B52" s="6"/>
      <c r="C52" s="27"/>
    </row>
    <row r="53" spans="1:4" s="3" customFormat="1" ht="30" x14ac:dyDescent="0.25">
      <c r="A53" s="9" t="s">
        <v>81</v>
      </c>
      <c r="B53" s="23">
        <f>(B35-B52)/B28</f>
        <v>1.7009457728847516E-3</v>
      </c>
      <c r="C53" s="27"/>
    </row>
    <row r="54" spans="1:4" x14ac:dyDescent="0.25">
      <c r="A54" s="4"/>
      <c r="B54" s="10"/>
    </row>
    <row r="55" spans="1:4" s="3" customFormat="1" x14ac:dyDescent="0.25">
      <c r="A55" s="5" t="s">
        <v>27</v>
      </c>
      <c r="B55" s="19">
        <f>+B24+B35</f>
        <v>1178.6723381804468</v>
      </c>
      <c r="C55" s="27"/>
      <c r="D55" s="27"/>
    </row>
    <row r="56" spans="1:4" x14ac:dyDescent="0.25">
      <c r="A56" s="4"/>
      <c r="B56" s="10"/>
      <c r="D56" s="27"/>
    </row>
    <row r="57" spans="1:4" s="3" customFormat="1" x14ac:dyDescent="0.25">
      <c r="A57" s="5" t="s">
        <v>146</v>
      </c>
      <c r="B57" s="19">
        <f>+B24+B35-B52</f>
        <v>1178.6723381804468</v>
      </c>
      <c r="C57" s="27"/>
      <c r="D57" s="27"/>
    </row>
    <row r="58" spans="1:4" x14ac:dyDescent="0.25">
      <c r="A58" s="4"/>
      <c r="B58" s="10"/>
    </row>
    <row r="59" spans="1:4" s="3" customFormat="1" x14ac:dyDescent="0.25">
      <c r="A59" s="5" t="s">
        <v>28</v>
      </c>
      <c r="B59" s="23">
        <f>B57/B26</f>
        <v>2.0375439960109852E-3</v>
      </c>
      <c r="C59" s="27"/>
    </row>
    <row r="60" spans="1:4" x14ac:dyDescent="0.25">
      <c r="A60" s="4"/>
      <c r="B60" s="10"/>
    </row>
    <row r="61" spans="1:4" s="3" customFormat="1" x14ac:dyDescent="0.25">
      <c r="A61" s="5" t="s">
        <v>29</v>
      </c>
      <c r="B61" s="24"/>
      <c r="C61" s="27"/>
    </row>
    <row r="62" spans="1:4" s="3" customFormat="1" ht="30" x14ac:dyDescent="0.25">
      <c r="A62" s="9" t="s">
        <v>158</v>
      </c>
      <c r="B62" s="25">
        <v>2E-3</v>
      </c>
      <c r="C62" s="27"/>
    </row>
    <row r="63" spans="1:4" s="3" customFormat="1" x14ac:dyDescent="0.25">
      <c r="A63" s="5" t="s">
        <v>30</v>
      </c>
      <c r="B63" s="25">
        <f>B30+B62</f>
        <v>2.3971290129080327E-3</v>
      </c>
      <c r="C63" s="27"/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E21F-11BB-4C2C-988E-A6016D5E86A6}">
  <dimension ref="A1:B63"/>
  <sheetViews>
    <sheetView rightToLeft="1" view="pageBreakPreview" zoomScale="115" zoomScaleNormal="115" zoomScaleSheetLayoutView="115" workbookViewId="0">
      <selection activeCell="B34" sqref="B34"/>
    </sheetView>
  </sheetViews>
  <sheetFormatPr defaultColWidth="9" defaultRowHeight="15" x14ac:dyDescent="0.25"/>
  <cols>
    <col min="1" max="1" width="71.625" style="2" customWidth="1"/>
    <col min="2" max="2" width="9.75" style="1" bestFit="1" customWidth="1"/>
    <col min="3" max="16384" width="9" style="1"/>
  </cols>
  <sheetData>
    <row r="1" spans="1:2" x14ac:dyDescent="0.25">
      <c r="A1" s="12" t="s">
        <v>160</v>
      </c>
      <c r="B1" s="31" t="s">
        <v>23</v>
      </c>
    </row>
    <row r="2" spans="1:2" x14ac:dyDescent="0.25">
      <c r="A2" s="13" t="s">
        <v>0</v>
      </c>
      <c r="B2" s="32"/>
    </row>
    <row r="3" spans="1:2" x14ac:dyDescent="0.25">
      <c r="A3" s="14">
        <v>45657</v>
      </c>
      <c r="B3" s="32"/>
    </row>
    <row r="4" spans="1:2" s="3" customFormat="1" x14ac:dyDescent="0.25">
      <c r="A4" s="5" t="s">
        <v>1</v>
      </c>
      <c r="B4" s="6"/>
    </row>
    <row r="5" spans="1:2" s="3" customFormat="1" x14ac:dyDescent="0.25">
      <c r="A5" s="5" t="s">
        <v>2</v>
      </c>
      <c r="B5" s="34">
        <f>SUM(B6:B7)</f>
        <v>158.65</v>
      </c>
    </row>
    <row r="6" spans="1:2" x14ac:dyDescent="0.25">
      <c r="A6" s="7" t="s">
        <v>3</v>
      </c>
      <c r="B6" s="4"/>
    </row>
    <row r="7" spans="1:2" x14ac:dyDescent="0.25">
      <c r="A7" s="7" t="s">
        <v>4</v>
      </c>
      <c r="B7" s="18">
        <f>'[1]נספח 2'!B19</f>
        <v>158.65</v>
      </c>
    </row>
    <row r="8" spans="1:2" x14ac:dyDescent="0.25">
      <c r="A8" s="4"/>
      <c r="B8" s="10"/>
    </row>
    <row r="9" spans="1:2" s="3" customFormat="1" ht="30" x14ac:dyDescent="0.25">
      <c r="A9" s="9" t="s">
        <v>82</v>
      </c>
      <c r="B9" s="6">
        <f>SUM(B10:B11)</f>
        <v>25.29</v>
      </c>
    </row>
    <row r="10" spans="1:2" x14ac:dyDescent="0.25">
      <c r="A10" s="7" t="s">
        <v>5</v>
      </c>
      <c r="B10" s="8"/>
    </row>
    <row r="11" spans="1:2" x14ac:dyDescent="0.25">
      <c r="A11" s="7" t="s">
        <v>6</v>
      </c>
      <c r="B11" s="18">
        <f>'[1]נספח 2'!B30</f>
        <v>25.29</v>
      </c>
    </row>
    <row r="12" spans="1:2" x14ac:dyDescent="0.25">
      <c r="A12" s="4"/>
      <c r="B12" s="10"/>
    </row>
    <row r="13" spans="1:2" s="3" customFormat="1" x14ac:dyDescent="0.25">
      <c r="A13" s="5" t="s">
        <v>7</v>
      </c>
      <c r="B13" s="6"/>
    </row>
    <row r="14" spans="1:2" x14ac:dyDescent="0.25">
      <c r="A14" s="7" t="s">
        <v>8</v>
      </c>
      <c r="B14" s="8"/>
    </row>
    <row r="15" spans="1:2" x14ac:dyDescent="0.25">
      <c r="A15" s="7" t="s">
        <v>9</v>
      </c>
      <c r="B15" s="8"/>
    </row>
    <row r="16" spans="1:2" x14ac:dyDescent="0.25">
      <c r="A16" s="7" t="s">
        <v>10</v>
      </c>
      <c r="B16" s="8"/>
    </row>
    <row r="17" spans="1:2" x14ac:dyDescent="0.25">
      <c r="A17" s="7"/>
      <c r="B17" s="18"/>
    </row>
    <row r="18" spans="1:2" s="3" customFormat="1" x14ac:dyDescent="0.25">
      <c r="A18" s="5" t="s">
        <v>11</v>
      </c>
      <c r="B18" s="19"/>
    </row>
    <row r="19" spans="1:2" s="3" customFormat="1" x14ac:dyDescent="0.25">
      <c r="A19" s="5"/>
      <c r="B19" s="11"/>
    </row>
    <row r="20" spans="1:2" s="3" customFormat="1" x14ac:dyDescent="0.25">
      <c r="A20" s="5" t="s">
        <v>12</v>
      </c>
      <c r="B20" s="19"/>
    </row>
    <row r="21" spans="1:2" s="3" customFormat="1" x14ac:dyDescent="0.25">
      <c r="A21" s="5"/>
      <c r="B21" s="11"/>
    </row>
    <row r="22" spans="1:2" s="3" customFormat="1" x14ac:dyDescent="0.25">
      <c r="A22" s="5" t="s">
        <v>13</v>
      </c>
      <c r="B22" s="19"/>
    </row>
    <row r="23" spans="1:2" s="3" customFormat="1" x14ac:dyDescent="0.25">
      <c r="A23" s="5"/>
      <c r="B23" s="11"/>
    </row>
    <row r="24" spans="1:2" s="3" customFormat="1" x14ac:dyDescent="0.25">
      <c r="A24" s="5" t="s">
        <v>20</v>
      </c>
      <c r="B24" s="19">
        <f>+B7+B11</f>
        <v>183.94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21</v>
      </c>
      <c r="B26" s="19">
        <f>(B27+B28)/2</f>
        <v>443165</v>
      </c>
    </row>
    <row r="27" spans="1:2" ht="30" x14ac:dyDescent="0.25">
      <c r="A27" s="22" t="s">
        <v>153</v>
      </c>
      <c r="B27" s="18">
        <v>460428</v>
      </c>
    </row>
    <row r="28" spans="1:2" ht="30" x14ac:dyDescent="0.25">
      <c r="A28" s="22" t="s">
        <v>154</v>
      </c>
      <c r="B28" s="18">
        <v>425902</v>
      </c>
    </row>
    <row r="29" spans="1:2" x14ac:dyDescent="0.25">
      <c r="A29" s="4"/>
      <c r="B29" s="10"/>
    </row>
    <row r="30" spans="1:2" s="3" customFormat="1" ht="30" x14ac:dyDescent="0.25">
      <c r="A30" s="9" t="s">
        <v>147</v>
      </c>
      <c r="B30" s="23">
        <f>B24/B26</f>
        <v>4.1505985355341687E-4</v>
      </c>
    </row>
    <row r="31" spans="1:2" x14ac:dyDescent="0.25">
      <c r="A31" s="4"/>
      <c r="B31" s="10"/>
    </row>
    <row r="32" spans="1:2" s="3" customFormat="1" x14ac:dyDescent="0.25">
      <c r="A32" s="5" t="s">
        <v>14</v>
      </c>
      <c r="B32" s="6"/>
    </row>
    <row r="33" spans="1:2" s="3" customFormat="1" x14ac:dyDescent="0.25">
      <c r="A33" s="5" t="s">
        <v>15</v>
      </c>
      <c r="B33" s="35">
        <f>'[1]נספח 3'!B115</f>
        <v>946.2961336944345</v>
      </c>
    </row>
    <row r="34" spans="1:2" x14ac:dyDescent="0.25">
      <c r="A34" s="4"/>
      <c r="B34" s="10"/>
    </row>
    <row r="35" spans="1:2" s="3" customFormat="1" x14ac:dyDescent="0.25">
      <c r="A35" s="5" t="s">
        <v>22</v>
      </c>
      <c r="B35" s="20">
        <f>SUM(B36:B44)</f>
        <v>864.14442592376406</v>
      </c>
    </row>
    <row r="36" spans="1:2" x14ac:dyDescent="0.25">
      <c r="A36" s="7" t="s">
        <v>16</v>
      </c>
      <c r="B36" s="18">
        <f>'[1]נספח 3'!B18</f>
        <v>556.33000000000004</v>
      </c>
    </row>
    <row r="37" spans="1:2" x14ac:dyDescent="0.25">
      <c r="A37" s="7" t="s">
        <v>17</v>
      </c>
      <c r="B37" s="18">
        <f>'[1]נספח 3'!B23</f>
        <v>103.56</v>
      </c>
    </row>
    <row r="38" spans="1:2" x14ac:dyDescent="0.25">
      <c r="A38" s="7" t="s">
        <v>18</v>
      </c>
      <c r="B38" s="8"/>
    </row>
    <row r="39" spans="1:2" x14ac:dyDescent="0.25">
      <c r="A39" s="7" t="s">
        <v>19</v>
      </c>
      <c r="B39" s="8"/>
    </row>
    <row r="40" spans="1:2" ht="30" x14ac:dyDescent="0.25">
      <c r="A40" s="22" t="s">
        <v>141</v>
      </c>
      <c r="B40" s="18">
        <f>'[1]נספח 3'!B80</f>
        <v>-4.3269820904800103</v>
      </c>
    </row>
    <row r="41" spans="1:2" ht="30" x14ac:dyDescent="0.25">
      <c r="A41" s="22" t="s">
        <v>142</v>
      </c>
      <c r="B41" s="18">
        <f>'[1]נספח 3'!B61</f>
        <v>134.50140801424391</v>
      </c>
    </row>
    <row r="42" spans="1:2" ht="30" x14ac:dyDescent="0.25">
      <c r="A42" s="22" t="s">
        <v>144</v>
      </c>
      <c r="B42" s="18">
        <f>'[1]נספח 3'!B87</f>
        <v>7.38</v>
      </c>
    </row>
    <row r="43" spans="1:2" ht="30" x14ac:dyDescent="0.25">
      <c r="A43" s="22" t="s">
        <v>143</v>
      </c>
      <c r="B43" s="18">
        <f>'[1]נספח 3'!B92</f>
        <v>66.7</v>
      </c>
    </row>
    <row r="44" spans="1:2" x14ac:dyDescent="0.25">
      <c r="A44" s="7" t="s">
        <v>24</v>
      </c>
      <c r="B44" s="18"/>
    </row>
    <row r="45" spans="1:2" x14ac:dyDescent="0.25">
      <c r="A45" s="4"/>
      <c r="B45" s="10"/>
    </row>
    <row r="46" spans="1:2" x14ac:dyDescent="0.25">
      <c r="A46" s="5" t="s">
        <v>25</v>
      </c>
      <c r="B46" s="23">
        <f>B35/B28</f>
        <v>2.0289748015359498E-3</v>
      </c>
    </row>
    <row r="47" spans="1:2" x14ac:dyDescent="0.25">
      <c r="A47" s="4"/>
      <c r="B47" s="10"/>
    </row>
    <row r="48" spans="1:2" ht="15" customHeight="1" x14ac:dyDescent="0.25">
      <c r="A48" s="5" t="s">
        <v>26</v>
      </c>
      <c r="B48" s="23">
        <v>2E-3</v>
      </c>
    </row>
    <row r="49" spans="1:2" x14ac:dyDescent="0.25">
      <c r="A49" s="4"/>
      <c r="B49" s="10"/>
    </row>
    <row r="50" spans="1:2" ht="30" x14ac:dyDescent="0.25">
      <c r="A50" s="9" t="s">
        <v>80</v>
      </c>
      <c r="B50" s="23">
        <f>B48-B46</f>
        <v>-2.8974801535949779E-5</v>
      </c>
    </row>
    <row r="51" spans="1:2" x14ac:dyDescent="0.25">
      <c r="A51" s="4"/>
      <c r="B51" s="10"/>
    </row>
    <row r="52" spans="1:2" s="3" customFormat="1" x14ac:dyDescent="0.25">
      <c r="A52" s="5" t="s">
        <v>151</v>
      </c>
      <c r="B52" s="6"/>
    </row>
    <row r="53" spans="1:2" s="3" customFormat="1" ht="30" x14ac:dyDescent="0.25">
      <c r="A53" s="9" t="s">
        <v>81</v>
      </c>
      <c r="B53" s="23">
        <f>(B35-B52)/B28</f>
        <v>2.0289748015359498E-3</v>
      </c>
    </row>
    <row r="54" spans="1:2" x14ac:dyDescent="0.25">
      <c r="A54" s="4"/>
      <c r="B54" s="10"/>
    </row>
    <row r="55" spans="1:2" s="3" customFormat="1" x14ac:dyDescent="0.25">
      <c r="A55" s="5" t="s">
        <v>27</v>
      </c>
      <c r="B55" s="19">
        <f>+B24+B35</f>
        <v>1048.084425923764</v>
      </c>
    </row>
    <row r="56" spans="1:2" x14ac:dyDescent="0.25">
      <c r="A56" s="4"/>
      <c r="B56" s="10"/>
    </row>
    <row r="57" spans="1:2" s="3" customFormat="1" x14ac:dyDescent="0.25">
      <c r="A57" s="5" t="s">
        <v>146</v>
      </c>
      <c r="B57" s="19">
        <f>+B24+B35-B52</f>
        <v>1048.084425923764</v>
      </c>
    </row>
    <row r="58" spans="1:2" x14ac:dyDescent="0.25">
      <c r="A58" s="4"/>
      <c r="B58" s="10"/>
    </row>
    <row r="59" spans="1:2" s="3" customFormat="1" x14ac:dyDescent="0.25">
      <c r="A59" s="5" t="s">
        <v>28</v>
      </c>
      <c r="B59" s="23">
        <f>B57/B26</f>
        <v>2.3649981968877597E-3</v>
      </c>
    </row>
    <row r="60" spans="1:2" x14ac:dyDescent="0.25">
      <c r="A60" s="4"/>
      <c r="B60" s="10"/>
    </row>
    <row r="61" spans="1:2" s="3" customFormat="1" x14ac:dyDescent="0.25">
      <c r="A61" s="5" t="s">
        <v>29</v>
      </c>
      <c r="B61" s="24"/>
    </row>
    <row r="62" spans="1:2" s="3" customFormat="1" ht="30" x14ac:dyDescent="0.25">
      <c r="A62" s="9" t="s">
        <v>158</v>
      </c>
      <c r="B62" s="23">
        <v>2E-3</v>
      </c>
    </row>
    <row r="63" spans="1:2" s="3" customFormat="1" x14ac:dyDescent="0.25">
      <c r="A63" s="5" t="s">
        <v>30</v>
      </c>
      <c r="B63" s="23">
        <f>B30+B62</f>
        <v>2.415059853553417E-3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DC6C-9A1B-4F91-8C0A-135592030320}">
  <dimension ref="A1:B63"/>
  <sheetViews>
    <sheetView rightToLeft="1" view="pageBreakPreview" zoomScale="115" zoomScaleNormal="115" zoomScaleSheetLayoutView="115" workbookViewId="0">
      <selection activeCell="B56" sqref="B56"/>
    </sheetView>
  </sheetViews>
  <sheetFormatPr defaultRowHeight="15" x14ac:dyDescent="0.25"/>
  <cols>
    <col min="1" max="1" width="71.625" style="2" customWidth="1"/>
    <col min="2" max="2" width="9.75" style="1" bestFit="1" customWidth="1"/>
    <col min="3" max="16384" width="9" style="1"/>
  </cols>
  <sheetData>
    <row r="1" spans="1:2" x14ac:dyDescent="0.25">
      <c r="A1" s="12" t="s">
        <v>161</v>
      </c>
      <c r="B1" s="31" t="s">
        <v>23</v>
      </c>
    </row>
    <row r="2" spans="1:2" x14ac:dyDescent="0.25">
      <c r="A2" s="13" t="s">
        <v>0</v>
      </c>
      <c r="B2" s="32"/>
    </row>
    <row r="3" spans="1:2" x14ac:dyDescent="0.25">
      <c r="A3" s="14">
        <v>45657</v>
      </c>
      <c r="B3" s="32"/>
    </row>
    <row r="4" spans="1:2" s="3" customFormat="1" x14ac:dyDescent="0.25">
      <c r="A4" s="5" t="s">
        <v>1</v>
      </c>
      <c r="B4" s="6"/>
    </row>
    <row r="5" spans="1:2" s="3" customFormat="1" x14ac:dyDescent="0.25">
      <c r="A5" s="5" t="s">
        <v>2</v>
      </c>
      <c r="B5" s="34">
        <f>SUM(B6:B7)</f>
        <v>15.209999999999999</v>
      </c>
    </row>
    <row r="6" spans="1:2" x14ac:dyDescent="0.25">
      <c r="A6" s="7" t="s">
        <v>3</v>
      </c>
      <c r="B6" s="4"/>
    </row>
    <row r="7" spans="1:2" x14ac:dyDescent="0.25">
      <c r="A7" s="7" t="s">
        <v>4</v>
      </c>
      <c r="B7" s="18">
        <f>'[2]נספח 2'!B19</f>
        <v>15.209999999999999</v>
      </c>
    </row>
    <row r="8" spans="1:2" x14ac:dyDescent="0.25">
      <c r="A8" s="4"/>
      <c r="B8" s="10"/>
    </row>
    <row r="9" spans="1:2" s="3" customFormat="1" ht="30" x14ac:dyDescent="0.25">
      <c r="A9" s="9" t="s">
        <v>82</v>
      </c>
      <c r="B9" s="35">
        <f>SUM(B10:B11)</f>
        <v>1.5</v>
      </c>
    </row>
    <row r="10" spans="1:2" x14ac:dyDescent="0.25">
      <c r="A10" s="7" t="s">
        <v>5</v>
      </c>
      <c r="B10" s="8"/>
    </row>
    <row r="11" spans="1:2" x14ac:dyDescent="0.25">
      <c r="A11" s="7" t="s">
        <v>6</v>
      </c>
      <c r="B11" s="18">
        <f>'[2]נספח 2'!B30</f>
        <v>1.5</v>
      </c>
    </row>
    <row r="12" spans="1:2" x14ac:dyDescent="0.25">
      <c r="A12" s="4"/>
      <c r="B12" s="10"/>
    </row>
    <row r="13" spans="1:2" s="3" customFormat="1" x14ac:dyDescent="0.25">
      <c r="A13" s="5" t="s">
        <v>7</v>
      </c>
      <c r="B13" s="6"/>
    </row>
    <row r="14" spans="1:2" x14ac:dyDescent="0.25">
      <c r="A14" s="7" t="s">
        <v>8</v>
      </c>
      <c r="B14" s="8"/>
    </row>
    <row r="15" spans="1:2" x14ac:dyDescent="0.25">
      <c r="A15" s="7" t="s">
        <v>9</v>
      </c>
      <c r="B15" s="8"/>
    </row>
    <row r="16" spans="1:2" x14ac:dyDescent="0.25">
      <c r="A16" s="7" t="s">
        <v>10</v>
      </c>
      <c r="B16" s="8"/>
    </row>
    <row r="17" spans="1:2" x14ac:dyDescent="0.25">
      <c r="A17" s="7"/>
      <c r="B17" s="18"/>
    </row>
    <row r="18" spans="1:2" s="3" customFormat="1" x14ac:dyDescent="0.25">
      <c r="A18" s="5" t="s">
        <v>11</v>
      </c>
      <c r="B18" s="19"/>
    </row>
    <row r="19" spans="1:2" s="3" customFormat="1" x14ac:dyDescent="0.25">
      <c r="A19" s="5"/>
      <c r="B19" s="11"/>
    </row>
    <row r="20" spans="1:2" s="3" customFormat="1" x14ac:dyDescent="0.25">
      <c r="A20" s="5" t="s">
        <v>12</v>
      </c>
      <c r="B20" s="19"/>
    </row>
    <row r="21" spans="1:2" s="3" customFormat="1" x14ac:dyDescent="0.25">
      <c r="A21" s="5"/>
      <c r="B21" s="11"/>
    </row>
    <row r="22" spans="1:2" s="3" customFormat="1" x14ac:dyDescent="0.25">
      <c r="A22" s="5" t="s">
        <v>13</v>
      </c>
      <c r="B22" s="19"/>
    </row>
    <row r="23" spans="1:2" s="3" customFormat="1" x14ac:dyDescent="0.25">
      <c r="A23" s="5"/>
      <c r="B23" s="11"/>
    </row>
    <row r="24" spans="1:2" s="3" customFormat="1" x14ac:dyDescent="0.25">
      <c r="A24" s="5" t="s">
        <v>20</v>
      </c>
      <c r="B24" s="19">
        <f>+B7+B11</f>
        <v>16.71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21</v>
      </c>
      <c r="B26" s="19">
        <f>(B27+B28)/2</f>
        <v>34257.5</v>
      </c>
    </row>
    <row r="27" spans="1:2" ht="30" x14ac:dyDescent="0.25">
      <c r="A27" s="22" t="s">
        <v>153</v>
      </c>
      <c r="B27" s="18">
        <v>32807</v>
      </c>
    </row>
    <row r="28" spans="1:2" ht="30" x14ac:dyDescent="0.25">
      <c r="A28" s="22" t="s">
        <v>154</v>
      </c>
      <c r="B28" s="18">
        <v>35708</v>
      </c>
    </row>
    <row r="29" spans="1:2" x14ac:dyDescent="0.25">
      <c r="A29" s="4"/>
      <c r="B29" s="10"/>
    </row>
    <row r="30" spans="1:2" s="3" customFormat="1" ht="30" x14ac:dyDescent="0.25">
      <c r="A30" s="9" t="s">
        <v>147</v>
      </c>
      <c r="B30" s="23">
        <f>B24/B26</f>
        <v>4.8777639932861422E-4</v>
      </c>
    </row>
    <row r="31" spans="1:2" x14ac:dyDescent="0.25">
      <c r="A31" s="4"/>
      <c r="B31" s="10"/>
    </row>
    <row r="32" spans="1:2" s="3" customFormat="1" x14ac:dyDescent="0.25">
      <c r="A32" s="5" t="s">
        <v>14</v>
      </c>
      <c r="B32" s="6"/>
    </row>
    <row r="33" spans="1:2" s="3" customFormat="1" x14ac:dyDescent="0.25">
      <c r="A33" s="5" t="s">
        <v>15</v>
      </c>
      <c r="B33" s="6"/>
    </row>
    <row r="34" spans="1:2" x14ac:dyDescent="0.25">
      <c r="A34" s="4"/>
      <c r="B34" s="10"/>
    </row>
    <row r="35" spans="1:2" s="3" customFormat="1" x14ac:dyDescent="0.25">
      <c r="A35" s="5" t="s">
        <v>22</v>
      </c>
      <c r="B35" s="20">
        <f>SUM(B36:B44)</f>
        <v>0.64869267041522005</v>
      </c>
    </row>
    <row r="36" spans="1:2" x14ac:dyDescent="0.25">
      <c r="A36" s="7" t="s">
        <v>16</v>
      </c>
      <c r="B36" s="18">
        <f>'[2]נספח 3'!B8</f>
        <v>0</v>
      </c>
    </row>
    <row r="37" spans="1:2" x14ac:dyDescent="0.25">
      <c r="A37" s="7" t="s">
        <v>17</v>
      </c>
      <c r="B37" s="18">
        <f>'[2]נספח 3'!B14</f>
        <v>0</v>
      </c>
    </row>
    <row r="38" spans="1:2" x14ac:dyDescent="0.25">
      <c r="A38" s="7" t="s">
        <v>18</v>
      </c>
      <c r="B38" s="8"/>
    </row>
    <row r="39" spans="1:2" x14ac:dyDescent="0.25">
      <c r="A39" s="7" t="s">
        <v>19</v>
      </c>
      <c r="B39" s="8"/>
    </row>
    <row r="40" spans="1:2" ht="30" x14ac:dyDescent="0.25">
      <c r="A40" s="22" t="s">
        <v>141</v>
      </c>
      <c r="B40" s="18">
        <f>'[2]נספח 3'!B36</f>
        <v>-1.3073295847799546E-3</v>
      </c>
    </row>
    <row r="41" spans="1:2" ht="30" x14ac:dyDescent="0.25">
      <c r="A41" s="22" t="s">
        <v>142</v>
      </c>
      <c r="B41" s="18">
        <f>'[2]נספח 3'!B31</f>
        <v>0.19</v>
      </c>
    </row>
    <row r="42" spans="1:2" ht="30" x14ac:dyDescent="0.25">
      <c r="A42" s="22" t="s">
        <v>144</v>
      </c>
      <c r="B42" s="18">
        <f>'[2]נספח 3'!B43</f>
        <v>0.46</v>
      </c>
    </row>
    <row r="43" spans="1:2" ht="30" x14ac:dyDescent="0.25">
      <c r="A43" s="22" t="s">
        <v>143</v>
      </c>
      <c r="B43" s="18">
        <f>'[2]נספח 3'!B48</f>
        <v>0</v>
      </c>
    </row>
    <row r="44" spans="1:2" x14ac:dyDescent="0.25">
      <c r="A44" s="7" t="s">
        <v>24</v>
      </c>
      <c r="B44" s="18"/>
    </row>
    <row r="45" spans="1:2" x14ac:dyDescent="0.25">
      <c r="A45" s="4"/>
      <c r="B45" s="10"/>
    </row>
    <row r="46" spans="1:2" x14ac:dyDescent="0.25">
      <c r="A46" s="5" t="s">
        <v>25</v>
      </c>
      <c r="B46" s="23">
        <f>B35/B28</f>
        <v>1.8166592091834324E-5</v>
      </c>
    </row>
    <row r="47" spans="1:2" x14ac:dyDescent="0.25">
      <c r="A47" s="4"/>
      <c r="B47" s="10"/>
    </row>
    <row r="48" spans="1:2" ht="15" customHeight="1" x14ac:dyDescent="0.25">
      <c r="A48" s="5" t="s">
        <v>26</v>
      </c>
      <c r="B48" s="23">
        <v>1E-3</v>
      </c>
    </row>
    <row r="49" spans="1:2" x14ac:dyDescent="0.25">
      <c r="A49" s="4"/>
      <c r="B49" s="10"/>
    </row>
    <row r="50" spans="1:2" ht="30" x14ac:dyDescent="0.25">
      <c r="A50" s="9" t="s">
        <v>80</v>
      </c>
      <c r="B50" s="23">
        <f>B48-B46</f>
        <v>9.8183340790816568E-4</v>
      </c>
    </row>
    <row r="51" spans="1:2" x14ac:dyDescent="0.25">
      <c r="A51" s="4"/>
      <c r="B51" s="10"/>
    </row>
    <row r="52" spans="1:2" s="3" customFormat="1" x14ac:dyDescent="0.25">
      <c r="A52" s="5" t="s">
        <v>151</v>
      </c>
      <c r="B52" s="6"/>
    </row>
    <row r="53" spans="1:2" s="3" customFormat="1" ht="30" x14ac:dyDescent="0.25">
      <c r="A53" s="9" t="s">
        <v>81</v>
      </c>
      <c r="B53" s="23">
        <f>(B35-B52)/B28</f>
        <v>1.8166592091834324E-5</v>
      </c>
    </row>
    <row r="54" spans="1:2" x14ac:dyDescent="0.25">
      <c r="A54" s="4"/>
      <c r="B54" s="10"/>
    </row>
    <row r="55" spans="1:2" s="3" customFormat="1" x14ac:dyDescent="0.25">
      <c r="A55" s="5" t="s">
        <v>27</v>
      </c>
      <c r="B55" s="19">
        <f>+B24+B35</f>
        <v>17.35869267041522</v>
      </c>
    </row>
    <row r="56" spans="1:2" x14ac:dyDescent="0.25">
      <c r="A56" s="4"/>
      <c r="B56" s="10"/>
    </row>
    <row r="57" spans="1:2" s="3" customFormat="1" x14ac:dyDescent="0.25">
      <c r="A57" s="5" t="s">
        <v>146</v>
      </c>
      <c r="B57" s="19">
        <f>+B24+B35-B52</f>
        <v>17.35869267041522</v>
      </c>
    </row>
    <row r="58" spans="1:2" x14ac:dyDescent="0.25">
      <c r="A58" s="4"/>
      <c r="B58" s="10"/>
    </row>
    <row r="59" spans="1:2" s="3" customFormat="1" x14ac:dyDescent="0.25">
      <c r="A59" s="5" t="s">
        <v>28</v>
      </c>
      <c r="B59" s="23">
        <f>B57/B26</f>
        <v>5.0671218478917667E-4</v>
      </c>
    </row>
    <row r="60" spans="1:2" x14ac:dyDescent="0.25">
      <c r="A60" s="4"/>
      <c r="B60" s="10"/>
    </row>
    <row r="61" spans="1:2" s="3" customFormat="1" x14ac:dyDescent="0.25">
      <c r="A61" s="5" t="s">
        <v>29</v>
      </c>
      <c r="B61" s="24"/>
    </row>
    <row r="62" spans="1:2" s="3" customFormat="1" ht="30" x14ac:dyDescent="0.25">
      <c r="A62" s="9" t="s">
        <v>162</v>
      </c>
      <c r="B62" s="23">
        <v>1E-3</v>
      </c>
    </row>
    <row r="63" spans="1:2" s="3" customFormat="1" x14ac:dyDescent="0.25">
      <c r="A63" s="5" t="s">
        <v>30</v>
      </c>
      <c r="B63" s="23">
        <f>B30+B62</f>
        <v>1.4877763993286141E-3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18D4-17E6-490B-83E9-8BD7F7FF960F}">
  <dimension ref="A1:B63"/>
  <sheetViews>
    <sheetView rightToLeft="1" view="pageBreakPreview" zoomScale="115" zoomScaleNormal="115" zoomScaleSheetLayoutView="115" workbookViewId="0">
      <selection activeCell="B34" sqref="B34"/>
    </sheetView>
  </sheetViews>
  <sheetFormatPr defaultColWidth="9" defaultRowHeight="15" x14ac:dyDescent="0.25"/>
  <cols>
    <col min="1" max="1" width="71.625" style="2" customWidth="1"/>
    <col min="2" max="2" width="9.75" style="1" bestFit="1" customWidth="1"/>
    <col min="3" max="16384" width="9" style="1"/>
  </cols>
  <sheetData>
    <row r="1" spans="1:2" x14ac:dyDescent="0.25">
      <c r="A1" s="12" t="s">
        <v>163</v>
      </c>
      <c r="B1" s="31" t="s">
        <v>23</v>
      </c>
    </row>
    <row r="2" spans="1:2" x14ac:dyDescent="0.25">
      <c r="A2" s="13" t="s">
        <v>0</v>
      </c>
      <c r="B2" s="32"/>
    </row>
    <row r="3" spans="1:2" x14ac:dyDescent="0.25">
      <c r="A3" s="14">
        <v>45657</v>
      </c>
      <c r="B3" s="32"/>
    </row>
    <row r="4" spans="1:2" s="3" customFormat="1" x14ac:dyDescent="0.25">
      <c r="A4" s="5" t="s">
        <v>1</v>
      </c>
      <c r="B4" s="6"/>
    </row>
    <row r="5" spans="1:2" s="3" customFormat="1" x14ac:dyDescent="0.25">
      <c r="A5" s="5" t="s">
        <v>2</v>
      </c>
      <c r="B5" s="5">
        <f>SUM(B6:B7)</f>
        <v>5.25</v>
      </c>
    </row>
    <row r="6" spans="1:2" x14ac:dyDescent="0.25">
      <c r="A6" s="7" t="s">
        <v>3</v>
      </c>
      <c r="B6" s="4"/>
    </row>
    <row r="7" spans="1:2" x14ac:dyDescent="0.25">
      <c r="A7" s="7" t="s">
        <v>4</v>
      </c>
      <c r="B7" s="18">
        <f>'[3]נספח 2'!B19</f>
        <v>5.25</v>
      </c>
    </row>
    <row r="8" spans="1:2" x14ac:dyDescent="0.25">
      <c r="A8" s="4"/>
      <c r="B8" s="10"/>
    </row>
    <row r="9" spans="1:2" s="3" customFormat="1" ht="30" x14ac:dyDescent="0.25">
      <c r="A9" s="9" t="s">
        <v>82</v>
      </c>
      <c r="B9" s="6">
        <f>SUM(B10:B11)</f>
        <v>1.89</v>
      </c>
    </row>
    <row r="10" spans="1:2" x14ac:dyDescent="0.25">
      <c r="A10" s="7" t="s">
        <v>5</v>
      </c>
      <c r="B10" s="8"/>
    </row>
    <row r="11" spans="1:2" x14ac:dyDescent="0.25">
      <c r="A11" s="7" t="s">
        <v>6</v>
      </c>
      <c r="B11" s="18">
        <f>'[3]נספח 2'!B30</f>
        <v>1.89</v>
      </c>
    </row>
    <row r="12" spans="1:2" x14ac:dyDescent="0.25">
      <c r="A12" s="4"/>
      <c r="B12" s="10"/>
    </row>
    <row r="13" spans="1:2" s="3" customFormat="1" x14ac:dyDescent="0.25">
      <c r="A13" s="5" t="s">
        <v>7</v>
      </c>
      <c r="B13" s="6"/>
    </row>
    <row r="14" spans="1:2" x14ac:dyDescent="0.25">
      <c r="A14" s="7" t="s">
        <v>8</v>
      </c>
      <c r="B14" s="8"/>
    </row>
    <row r="15" spans="1:2" x14ac:dyDescent="0.25">
      <c r="A15" s="7" t="s">
        <v>9</v>
      </c>
      <c r="B15" s="8"/>
    </row>
    <row r="16" spans="1:2" x14ac:dyDescent="0.25">
      <c r="A16" s="7" t="s">
        <v>10</v>
      </c>
      <c r="B16" s="8"/>
    </row>
    <row r="17" spans="1:2" x14ac:dyDescent="0.25">
      <c r="A17" s="7"/>
      <c r="B17" s="18"/>
    </row>
    <row r="18" spans="1:2" s="3" customFormat="1" x14ac:dyDescent="0.25">
      <c r="A18" s="5" t="s">
        <v>11</v>
      </c>
      <c r="B18" s="19"/>
    </row>
    <row r="19" spans="1:2" s="3" customFormat="1" x14ac:dyDescent="0.25">
      <c r="A19" s="5"/>
      <c r="B19" s="11"/>
    </row>
    <row r="20" spans="1:2" s="3" customFormat="1" x14ac:dyDescent="0.25">
      <c r="A20" s="5" t="s">
        <v>12</v>
      </c>
      <c r="B20" s="19"/>
    </row>
    <row r="21" spans="1:2" s="3" customFormat="1" x14ac:dyDescent="0.25">
      <c r="A21" s="5"/>
      <c r="B21" s="11"/>
    </row>
    <row r="22" spans="1:2" s="3" customFormat="1" x14ac:dyDescent="0.25">
      <c r="A22" s="5" t="s">
        <v>13</v>
      </c>
      <c r="B22" s="19"/>
    </row>
    <row r="23" spans="1:2" s="3" customFormat="1" x14ac:dyDescent="0.25">
      <c r="A23" s="5"/>
      <c r="B23" s="11"/>
    </row>
    <row r="24" spans="1:2" s="3" customFormat="1" x14ac:dyDescent="0.25">
      <c r="A24" s="5" t="s">
        <v>20</v>
      </c>
      <c r="B24" s="19">
        <f>+B7+B11</f>
        <v>7.14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21</v>
      </c>
      <c r="B26" s="19">
        <f>(B27+B28)/2</f>
        <v>15366</v>
      </c>
    </row>
    <row r="27" spans="1:2" ht="30" x14ac:dyDescent="0.25">
      <c r="A27" s="22" t="s">
        <v>153</v>
      </c>
      <c r="B27" s="18">
        <v>16444</v>
      </c>
    </row>
    <row r="28" spans="1:2" ht="30" x14ac:dyDescent="0.25">
      <c r="A28" s="22" t="s">
        <v>154</v>
      </c>
      <c r="B28" s="18">
        <v>14288</v>
      </c>
    </row>
    <row r="29" spans="1:2" x14ac:dyDescent="0.25">
      <c r="A29" s="4"/>
      <c r="B29" s="10"/>
    </row>
    <row r="30" spans="1:2" s="3" customFormat="1" ht="30" x14ac:dyDescent="0.25">
      <c r="A30" s="9" t="s">
        <v>147</v>
      </c>
      <c r="B30" s="23">
        <f>B24/B26</f>
        <v>4.646622413119875E-4</v>
      </c>
    </row>
    <row r="31" spans="1:2" x14ac:dyDescent="0.25">
      <c r="A31" s="4"/>
      <c r="B31" s="10"/>
    </row>
    <row r="32" spans="1:2" s="3" customFormat="1" x14ac:dyDescent="0.25">
      <c r="A32" s="5" t="s">
        <v>14</v>
      </c>
      <c r="B32" s="6"/>
    </row>
    <row r="33" spans="1:2" s="3" customFormat="1" x14ac:dyDescent="0.25">
      <c r="A33" s="5" t="s">
        <v>15</v>
      </c>
      <c r="B33" s="20">
        <f>'[3]נספח 3'!B113</f>
        <v>18.994290913498503</v>
      </c>
    </row>
    <row r="34" spans="1:2" x14ac:dyDescent="0.25">
      <c r="A34" s="4"/>
      <c r="B34" s="10"/>
    </row>
    <row r="35" spans="1:2" s="3" customFormat="1" x14ac:dyDescent="0.25">
      <c r="A35" s="5" t="s">
        <v>22</v>
      </c>
      <c r="B35" s="20">
        <f>SUM(B36:B44)</f>
        <v>17.207921864066762</v>
      </c>
    </row>
    <row r="36" spans="1:2" x14ac:dyDescent="0.25">
      <c r="A36" s="7" t="s">
        <v>16</v>
      </c>
      <c r="B36" s="18">
        <f>'[3]נספח 3'!B18</f>
        <v>12.124916742367985</v>
      </c>
    </row>
    <row r="37" spans="1:2" x14ac:dyDescent="0.25">
      <c r="A37" s="7" t="s">
        <v>17</v>
      </c>
      <c r="B37" s="18">
        <f>'[3]נספח 3'!B24</f>
        <v>0.4</v>
      </c>
    </row>
    <row r="38" spans="1:2" x14ac:dyDescent="0.25">
      <c r="A38" s="7" t="s">
        <v>18</v>
      </c>
      <c r="B38" s="8"/>
    </row>
    <row r="39" spans="1:2" x14ac:dyDescent="0.25">
      <c r="A39" s="7" t="s">
        <v>19</v>
      </c>
      <c r="B39" s="8"/>
    </row>
    <row r="40" spans="1:2" ht="30" x14ac:dyDescent="0.25">
      <c r="A40" s="22" t="s">
        <v>141</v>
      </c>
      <c r="B40" s="18">
        <f>'[3]נספח 3'!B78</f>
        <v>-0.38824487830122306</v>
      </c>
    </row>
    <row r="41" spans="1:2" ht="30" x14ac:dyDescent="0.25">
      <c r="A41" s="22" t="s">
        <v>142</v>
      </c>
      <c r="B41" s="18">
        <f>'[3]נספח 3'!B60</f>
        <v>3.3412499999999996</v>
      </c>
    </row>
    <row r="42" spans="1:2" ht="30" x14ac:dyDescent="0.25">
      <c r="A42" s="22" t="s">
        <v>144</v>
      </c>
      <c r="B42" s="18">
        <f>'[3]נספח 3'!B85</f>
        <v>0.55000000000000004</v>
      </c>
    </row>
    <row r="43" spans="1:2" ht="30" x14ac:dyDescent="0.25">
      <c r="A43" s="22" t="s">
        <v>143</v>
      </c>
      <c r="B43" s="18">
        <f>'[3]נספח 3'!B90</f>
        <v>1.18</v>
      </c>
    </row>
    <row r="44" spans="1:2" x14ac:dyDescent="0.25">
      <c r="A44" s="7" t="s">
        <v>24</v>
      </c>
      <c r="B44" s="18"/>
    </row>
    <row r="45" spans="1:2" x14ac:dyDescent="0.25">
      <c r="A45" s="4"/>
      <c r="B45" s="10"/>
    </row>
    <row r="46" spans="1:2" x14ac:dyDescent="0.25">
      <c r="A46" s="5" t="s">
        <v>25</v>
      </c>
      <c r="B46" s="23">
        <f>B35/B28</f>
        <v>1.2043618325914586E-3</v>
      </c>
    </row>
    <row r="47" spans="1:2" x14ac:dyDescent="0.25">
      <c r="A47" s="4"/>
      <c r="B47" s="10"/>
    </row>
    <row r="48" spans="1:2" ht="15" customHeight="1" x14ac:dyDescent="0.25">
      <c r="A48" s="5" t="s">
        <v>26</v>
      </c>
      <c r="B48" s="23">
        <v>1.5E-3</v>
      </c>
    </row>
    <row r="49" spans="1:2" x14ac:dyDescent="0.25">
      <c r="A49" s="4"/>
      <c r="B49" s="10"/>
    </row>
    <row r="50" spans="1:2" ht="30" x14ac:dyDescent="0.25">
      <c r="A50" s="9" t="s">
        <v>80</v>
      </c>
      <c r="B50" s="23">
        <f>B48-B46</f>
        <v>2.9563816740854143E-4</v>
      </c>
    </row>
    <row r="51" spans="1:2" x14ac:dyDescent="0.25">
      <c r="A51" s="4"/>
      <c r="B51" s="10"/>
    </row>
    <row r="52" spans="1:2" s="3" customFormat="1" x14ac:dyDescent="0.25">
      <c r="A52" s="5" t="s">
        <v>151</v>
      </c>
      <c r="B52" s="6"/>
    </row>
    <row r="53" spans="1:2" s="3" customFormat="1" ht="30" x14ac:dyDescent="0.25">
      <c r="A53" s="9" t="s">
        <v>81</v>
      </c>
      <c r="B53" s="23">
        <f>(B35-B52)/B28</f>
        <v>1.2043618325914586E-3</v>
      </c>
    </row>
    <row r="54" spans="1:2" x14ac:dyDescent="0.25">
      <c r="A54" s="4"/>
      <c r="B54" s="10"/>
    </row>
    <row r="55" spans="1:2" s="3" customFormat="1" x14ac:dyDescent="0.25">
      <c r="A55" s="5" t="s">
        <v>27</v>
      </c>
      <c r="B55" s="19">
        <f>+B24+B35</f>
        <v>24.347921864066763</v>
      </c>
    </row>
    <row r="56" spans="1:2" x14ac:dyDescent="0.25">
      <c r="A56" s="4"/>
      <c r="B56" s="10"/>
    </row>
    <row r="57" spans="1:2" s="3" customFormat="1" x14ac:dyDescent="0.25">
      <c r="A57" s="5" t="s">
        <v>146</v>
      </c>
      <c r="B57" s="19">
        <f>+B24+B35-B52</f>
        <v>24.347921864066763</v>
      </c>
    </row>
    <row r="58" spans="1:2" x14ac:dyDescent="0.25">
      <c r="A58" s="4"/>
      <c r="B58" s="10"/>
    </row>
    <row r="59" spans="1:2" s="3" customFormat="1" x14ac:dyDescent="0.25">
      <c r="A59" s="5" t="s">
        <v>28</v>
      </c>
      <c r="B59" s="23">
        <f>B57/B26</f>
        <v>1.5845322051325499E-3</v>
      </c>
    </row>
    <row r="60" spans="1:2" x14ac:dyDescent="0.25">
      <c r="A60" s="4"/>
      <c r="B60" s="10"/>
    </row>
    <row r="61" spans="1:2" s="3" customFormat="1" x14ac:dyDescent="0.25">
      <c r="A61" s="5" t="s">
        <v>29</v>
      </c>
      <c r="B61" s="24"/>
    </row>
    <row r="62" spans="1:2" s="3" customFormat="1" ht="30" x14ac:dyDescent="0.25">
      <c r="A62" s="9" t="s">
        <v>158</v>
      </c>
      <c r="B62" s="23">
        <v>1.5E-3</v>
      </c>
    </row>
    <row r="63" spans="1:2" s="3" customFormat="1" x14ac:dyDescent="0.25">
      <c r="A63" s="5" t="s">
        <v>30</v>
      </c>
      <c r="B63" s="23">
        <f>B30+B62</f>
        <v>1.9646622413119876E-3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9E01-E2CA-4E97-81AA-414A8FA0F4C4}">
  <dimension ref="A1:B63"/>
  <sheetViews>
    <sheetView rightToLeft="1" view="pageBreakPreview" zoomScale="115" zoomScaleNormal="115" zoomScaleSheetLayoutView="115" workbookViewId="0">
      <selection activeCell="B34" sqref="B34"/>
    </sheetView>
  </sheetViews>
  <sheetFormatPr defaultRowHeight="15" x14ac:dyDescent="0.25"/>
  <cols>
    <col min="1" max="1" width="71.625" style="2" customWidth="1"/>
    <col min="2" max="2" width="9.75" style="1" bestFit="1" customWidth="1"/>
    <col min="3" max="16384" width="9" style="1"/>
  </cols>
  <sheetData>
    <row r="1" spans="1:2" x14ac:dyDescent="0.25">
      <c r="A1" s="12" t="s">
        <v>164</v>
      </c>
      <c r="B1" s="31" t="s">
        <v>23</v>
      </c>
    </row>
    <row r="2" spans="1:2" x14ac:dyDescent="0.25">
      <c r="A2" s="13" t="s">
        <v>0</v>
      </c>
      <c r="B2" s="32"/>
    </row>
    <row r="3" spans="1:2" x14ac:dyDescent="0.25">
      <c r="A3" s="14">
        <v>45657</v>
      </c>
      <c r="B3" s="32"/>
    </row>
    <row r="4" spans="1:2" s="3" customFormat="1" x14ac:dyDescent="0.25">
      <c r="A4" s="5" t="s">
        <v>1</v>
      </c>
      <c r="B4" s="6"/>
    </row>
    <row r="5" spans="1:2" s="3" customFormat="1" x14ac:dyDescent="0.25">
      <c r="A5" s="5" t="s">
        <v>2</v>
      </c>
      <c r="B5" s="34">
        <f>SUM(B6:B7)</f>
        <v>16.8</v>
      </c>
    </row>
    <row r="6" spans="1:2" x14ac:dyDescent="0.25">
      <c r="A6" s="7" t="s">
        <v>3</v>
      </c>
      <c r="B6" s="4"/>
    </row>
    <row r="7" spans="1:2" x14ac:dyDescent="0.25">
      <c r="A7" s="7" t="s">
        <v>4</v>
      </c>
      <c r="B7" s="18">
        <f>'[4]נספח 2'!B19</f>
        <v>16.8</v>
      </c>
    </row>
    <row r="8" spans="1:2" x14ac:dyDescent="0.25">
      <c r="A8" s="4"/>
      <c r="B8" s="10"/>
    </row>
    <row r="9" spans="1:2" s="3" customFormat="1" ht="30" x14ac:dyDescent="0.25">
      <c r="A9" s="9" t="s">
        <v>82</v>
      </c>
      <c r="B9" s="6">
        <f>SUM(B10:B11)</f>
        <v>5.14</v>
      </c>
    </row>
    <row r="10" spans="1:2" x14ac:dyDescent="0.25">
      <c r="A10" s="7" t="s">
        <v>5</v>
      </c>
      <c r="B10" s="8"/>
    </row>
    <row r="11" spans="1:2" x14ac:dyDescent="0.25">
      <c r="A11" s="7" t="s">
        <v>6</v>
      </c>
      <c r="B11" s="18">
        <f>'[4]נספח 2'!B30</f>
        <v>5.14</v>
      </c>
    </row>
    <row r="12" spans="1:2" x14ac:dyDescent="0.25">
      <c r="A12" s="4"/>
      <c r="B12" s="10"/>
    </row>
    <row r="13" spans="1:2" s="3" customFormat="1" x14ac:dyDescent="0.25">
      <c r="A13" s="5" t="s">
        <v>7</v>
      </c>
      <c r="B13" s="6"/>
    </row>
    <row r="14" spans="1:2" x14ac:dyDescent="0.25">
      <c r="A14" s="7" t="s">
        <v>8</v>
      </c>
      <c r="B14" s="8"/>
    </row>
    <row r="15" spans="1:2" x14ac:dyDescent="0.25">
      <c r="A15" s="7" t="s">
        <v>9</v>
      </c>
      <c r="B15" s="8"/>
    </row>
    <row r="16" spans="1:2" x14ac:dyDescent="0.25">
      <c r="A16" s="7" t="s">
        <v>10</v>
      </c>
      <c r="B16" s="8"/>
    </row>
    <row r="17" spans="1:2" x14ac:dyDescent="0.25">
      <c r="A17" s="7"/>
      <c r="B17" s="18"/>
    </row>
    <row r="18" spans="1:2" s="3" customFormat="1" x14ac:dyDescent="0.25">
      <c r="A18" s="5" t="s">
        <v>11</v>
      </c>
      <c r="B18" s="19"/>
    </row>
    <row r="19" spans="1:2" s="3" customFormat="1" x14ac:dyDescent="0.25">
      <c r="A19" s="5"/>
      <c r="B19" s="11"/>
    </row>
    <row r="20" spans="1:2" s="3" customFormat="1" x14ac:dyDescent="0.25">
      <c r="A20" s="5" t="s">
        <v>12</v>
      </c>
      <c r="B20" s="19"/>
    </row>
    <row r="21" spans="1:2" s="3" customFormat="1" x14ac:dyDescent="0.25">
      <c r="A21" s="5"/>
      <c r="B21" s="11"/>
    </row>
    <row r="22" spans="1:2" s="3" customFormat="1" x14ac:dyDescent="0.25">
      <c r="A22" s="5" t="s">
        <v>13</v>
      </c>
      <c r="B22" s="19"/>
    </row>
    <row r="23" spans="1:2" s="3" customFormat="1" x14ac:dyDescent="0.25">
      <c r="A23" s="5"/>
      <c r="B23" s="11"/>
    </row>
    <row r="24" spans="1:2" s="3" customFormat="1" x14ac:dyDescent="0.25">
      <c r="A24" s="5" t="s">
        <v>20</v>
      </c>
      <c r="B24" s="19">
        <f>+B7+B11</f>
        <v>21.94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21</v>
      </c>
      <c r="B26" s="19">
        <f>(B27+B28)/2</f>
        <v>85688.5</v>
      </c>
    </row>
    <row r="27" spans="1:2" ht="30" x14ac:dyDescent="0.25">
      <c r="A27" s="22" t="s">
        <v>153</v>
      </c>
      <c r="B27" s="18">
        <v>89384</v>
      </c>
    </row>
    <row r="28" spans="1:2" ht="30" x14ac:dyDescent="0.25">
      <c r="A28" s="22" t="s">
        <v>154</v>
      </c>
      <c r="B28" s="18">
        <v>81993</v>
      </c>
    </row>
    <row r="29" spans="1:2" x14ac:dyDescent="0.25">
      <c r="A29" s="4"/>
      <c r="B29" s="10"/>
    </row>
    <row r="30" spans="1:2" s="3" customFormat="1" ht="30" x14ac:dyDescent="0.25">
      <c r="A30" s="9" t="s">
        <v>147</v>
      </c>
      <c r="B30" s="23">
        <f>B24/B26</f>
        <v>2.5604369314435427E-4</v>
      </c>
    </row>
    <row r="31" spans="1:2" x14ac:dyDescent="0.25">
      <c r="A31" s="4"/>
      <c r="B31" s="10"/>
    </row>
    <row r="32" spans="1:2" s="3" customFormat="1" x14ac:dyDescent="0.25">
      <c r="A32" s="5" t="s">
        <v>14</v>
      </c>
      <c r="B32" s="6"/>
    </row>
    <row r="33" spans="1:2" s="3" customFormat="1" x14ac:dyDescent="0.25">
      <c r="A33" s="5" t="s">
        <v>15</v>
      </c>
      <c r="B33" s="20">
        <f>'[4]נספח 3'!B113</f>
        <v>72.183795642067011</v>
      </c>
    </row>
    <row r="34" spans="1:2" x14ac:dyDescent="0.25">
      <c r="A34" s="4"/>
      <c r="B34" s="10"/>
    </row>
    <row r="35" spans="1:2" s="3" customFormat="1" x14ac:dyDescent="0.25">
      <c r="A35" s="5" t="s">
        <v>22</v>
      </c>
      <c r="B35" s="20">
        <f>SUM(B36:B44)</f>
        <v>66.943870392616276</v>
      </c>
    </row>
    <row r="36" spans="1:2" x14ac:dyDescent="0.25">
      <c r="A36" s="7" t="s">
        <v>16</v>
      </c>
      <c r="B36" s="18">
        <f>'[4]נספח 3'!B18</f>
        <v>45.560759729499502</v>
      </c>
    </row>
    <row r="37" spans="1:2" x14ac:dyDescent="0.25">
      <c r="A37" s="7" t="s">
        <v>17</v>
      </c>
      <c r="B37" s="18">
        <f>'[4]נספח 3'!B23</f>
        <v>6.19</v>
      </c>
    </row>
    <row r="38" spans="1:2" x14ac:dyDescent="0.25">
      <c r="A38" s="7" t="s">
        <v>18</v>
      </c>
      <c r="B38" s="8"/>
    </row>
    <row r="39" spans="1:2" x14ac:dyDescent="0.25">
      <c r="A39" s="7" t="s">
        <v>19</v>
      </c>
      <c r="B39" s="8"/>
    </row>
    <row r="40" spans="1:2" ht="30" x14ac:dyDescent="0.25">
      <c r="A40" s="22" t="s">
        <v>141</v>
      </c>
      <c r="B40" s="18">
        <f>'[4]נספח 3'!B78</f>
        <v>-3.1461293368832193</v>
      </c>
    </row>
    <row r="41" spans="1:2" ht="30" x14ac:dyDescent="0.25">
      <c r="A41" s="22" t="s">
        <v>142</v>
      </c>
      <c r="B41" s="18">
        <f>'[4]נספח 3'!B59</f>
        <v>11.739240000000004</v>
      </c>
    </row>
    <row r="42" spans="1:2" ht="30" x14ac:dyDescent="0.25">
      <c r="A42" s="22" t="s">
        <v>144</v>
      </c>
      <c r="B42" s="18">
        <f>'[4]נספח 3'!B85</f>
        <v>2.5499999999999998</v>
      </c>
    </row>
    <row r="43" spans="1:2" ht="30" x14ac:dyDescent="0.25">
      <c r="A43" s="22" t="s">
        <v>143</v>
      </c>
      <c r="B43" s="18">
        <f>'[4]נספח 3'!B90</f>
        <v>4.05</v>
      </c>
    </row>
    <row r="44" spans="1:2" x14ac:dyDescent="0.25">
      <c r="A44" s="7" t="s">
        <v>24</v>
      </c>
      <c r="B44" s="18"/>
    </row>
    <row r="45" spans="1:2" x14ac:dyDescent="0.25">
      <c r="A45" s="4"/>
      <c r="B45" s="10"/>
    </row>
    <row r="46" spans="1:2" x14ac:dyDescent="0.25">
      <c r="A46" s="5" t="s">
        <v>25</v>
      </c>
      <c r="B46" s="23">
        <f>B35/B28</f>
        <v>8.1645836098955123E-4</v>
      </c>
    </row>
    <row r="47" spans="1:2" x14ac:dyDescent="0.25">
      <c r="A47" s="4"/>
      <c r="B47" s="10"/>
    </row>
    <row r="48" spans="1:2" ht="15" customHeight="1" x14ac:dyDescent="0.25">
      <c r="A48" s="5" t="s">
        <v>26</v>
      </c>
      <c r="B48" s="23">
        <v>1E-3</v>
      </c>
    </row>
    <row r="49" spans="1:2" x14ac:dyDescent="0.25">
      <c r="A49" s="4"/>
      <c r="B49" s="10"/>
    </row>
    <row r="50" spans="1:2" ht="30" x14ac:dyDescent="0.25">
      <c r="A50" s="9" t="s">
        <v>80</v>
      </c>
      <c r="B50" s="23">
        <f>B48-B46</f>
        <v>1.8354163901044879E-4</v>
      </c>
    </row>
    <row r="51" spans="1:2" x14ac:dyDescent="0.25">
      <c r="A51" s="4"/>
      <c r="B51" s="10"/>
    </row>
    <row r="52" spans="1:2" s="3" customFormat="1" x14ac:dyDescent="0.25">
      <c r="A52" s="5" t="s">
        <v>151</v>
      </c>
      <c r="B52" s="6"/>
    </row>
    <row r="53" spans="1:2" s="3" customFormat="1" ht="30" x14ac:dyDescent="0.25">
      <c r="A53" s="9" t="s">
        <v>81</v>
      </c>
      <c r="B53" s="23">
        <f>(B35-B52)/B28</f>
        <v>8.1645836098955123E-4</v>
      </c>
    </row>
    <row r="54" spans="1:2" x14ac:dyDescent="0.25">
      <c r="A54" s="4"/>
      <c r="B54" s="10"/>
    </row>
    <row r="55" spans="1:2" s="3" customFormat="1" x14ac:dyDescent="0.25">
      <c r="A55" s="5" t="s">
        <v>27</v>
      </c>
      <c r="B55" s="19">
        <f>+B24+B35</f>
        <v>88.883870392616274</v>
      </c>
    </row>
    <row r="56" spans="1:2" x14ac:dyDescent="0.25">
      <c r="A56" s="4"/>
      <c r="B56" s="10"/>
    </row>
    <row r="57" spans="1:2" s="3" customFormat="1" x14ac:dyDescent="0.25">
      <c r="A57" s="5" t="s">
        <v>146</v>
      </c>
      <c r="B57" s="19">
        <f>+B24+B35-B52</f>
        <v>88.883870392616274</v>
      </c>
    </row>
    <row r="58" spans="1:2" x14ac:dyDescent="0.25">
      <c r="A58" s="4"/>
      <c r="B58" s="10"/>
    </row>
    <row r="59" spans="1:2" s="3" customFormat="1" x14ac:dyDescent="0.25">
      <c r="A59" s="5" t="s">
        <v>28</v>
      </c>
      <c r="B59" s="23">
        <f>B57/B26</f>
        <v>1.0372905394844848E-3</v>
      </c>
    </row>
    <row r="60" spans="1:2" x14ac:dyDescent="0.25">
      <c r="A60" s="4"/>
      <c r="B60" s="10"/>
    </row>
    <row r="61" spans="1:2" s="3" customFormat="1" x14ac:dyDescent="0.25">
      <c r="A61" s="5" t="s">
        <v>29</v>
      </c>
      <c r="B61" s="24"/>
    </row>
    <row r="62" spans="1:2" s="3" customFormat="1" ht="30" x14ac:dyDescent="0.25">
      <c r="A62" s="9" t="s">
        <v>158</v>
      </c>
      <c r="B62" s="23">
        <v>1E-3</v>
      </c>
    </row>
    <row r="63" spans="1:2" s="3" customFormat="1" x14ac:dyDescent="0.25">
      <c r="A63" s="5" t="s">
        <v>30</v>
      </c>
      <c r="B63" s="23">
        <f>B30+B62</f>
        <v>1.2560436931443543E-3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8C7B-1BB8-460D-92D5-35B84766F560}">
  <dimension ref="A1:B58"/>
  <sheetViews>
    <sheetView rightToLeft="1" view="pageBreakPreview" zoomScale="130" zoomScaleNormal="115" zoomScaleSheetLayoutView="130" workbookViewId="0">
      <selection activeCell="B30" sqref="B30"/>
    </sheetView>
  </sheetViews>
  <sheetFormatPr defaultRowHeight="15" x14ac:dyDescent="0.25"/>
  <cols>
    <col min="1" max="1" width="55.75" style="1" customWidth="1"/>
    <col min="2" max="16384" width="9" style="1"/>
  </cols>
  <sheetData>
    <row r="1" spans="1:2" x14ac:dyDescent="0.25">
      <c r="A1" s="11" t="str">
        <f>'נספח 1-מאוחד'!A1</f>
        <v xml:space="preserve">עוצ"מ אגודה שיתופית לניהול קופות גמל בע"מ - דוח מאוחד </v>
      </c>
      <c r="B1" s="31" t="s">
        <v>23</v>
      </c>
    </row>
    <row r="2" spans="1:2" x14ac:dyDescent="0.25">
      <c r="A2" s="16" t="s">
        <v>35</v>
      </c>
      <c r="B2" s="32"/>
    </row>
    <row r="3" spans="1:2" x14ac:dyDescent="0.25">
      <c r="A3" s="17">
        <f>'נספח 1-מאוחד'!A3</f>
        <v>45657</v>
      </c>
      <c r="B3" s="33"/>
    </row>
    <row r="4" spans="1:2" x14ac:dyDescent="0.25">
      <c r="A4" s="15" t="s">
        <v>31</v>
      </c>
      <c r="B4" s="8"/>
    </row>
    <row r="5" spans="1:2" s="3" customFormat="1" x14ac:dyDescent="0.25">
      <c r="A5" s="15" t="s">
        <v>32</v>
      </c>
      <c r="B5" s="6"/>
    </row>
    <row r="6" spans="1:2" x14ac:dyDescent="0.25">
      <c r="A6" s="7" t="s">
        <v>36</v>
      </c>
      <c r="B6" s="8"/>
    </row>
    <row r="7" spans="1:2" x14ac:dyDescent="0.25">
      <c r="A7" s="7" t="s">
        <v>37</v>
      </c>
      <c r="B7" s="8"/>
    </row>
    <row r="8" spans="1:2" x14ac:dyDescent="0.25">
      <c r="A8" s="7" t="s">
        <v>38</v>
      </c>
      <c r="B8" s="8"/>
    </row>
    <row r="9" spans="1:2" s="3" customFormat="1" x14ac:dyDescent="0.25">
      <c r="A9" s="5" t="s">
        <v>33</v>
      </c>
      <c r="B9" s="6"/>
    </row>
    <row r="10" spans="1:2" x14ac:dyDescent="0.25">
      <c r="A10" s="7" t="s">
        <v>83</v>
      </c>
      <c r="B10" s="18">
        <v>118.26</v>
      </c>
    </row>
    <row r="11" spans="1:2" x14ac:dyDescent="0.25">
      <c r="A11" s="7" t="s">
        <v>84</v>
      </c>
      <c r="B11" s="18">
        <v>11.639999999999999</v>
      </c>
    </row>
    <row r="12" spans="1:2" x14ac:dyDescent="0.25">
      <c r="A12" s="7" t="s">
        <v>85</v>
      </c>
      <c r="B12" s="18">
        <v>26.489999999999995</v>
      </c>
    </row>
    <row r="13" spans="1:2" x14ac:dyDescent="0.25">
      <c r="A13" s="7" t="s">
        <v>86</v>
      </c>
      <c r="B13" s="18">
        <v>0</v>
      </c>
    </row>
    <row r="14" spans="1:2" x14ac:dyDescent="0.25">
      <c r="A14" s="7" t="s">
        <v>87</v>
      </c>
      <c r="B14" s="18">
        <v>5.08</v>
      </c>
    </row>
    <row r="15" spans="1:2" x14ac:dyDescent="0.25">
      <c r="A15" s="7" t="s">
        <v>88</v>
      </c>
      <c r="B15" s="18">
        <v>1.9700000000000002</v>
      </c>
    </row>
    <row r="16" spans="1:2" x14ac:dyDescent="0.25">
      <c r="A16" s="7" t="s">
        <v>89</v>
      </c>
      <c r="B16" s="18">
        <v>0</v>
      </c>
    </row>
    <row r="17" spans="1:2" x14ac:dyDescent="0.25">
      <c r="A17" s="7" t="s">
        <v>90</v>
      </c>
      <c r="B17" s="18">
        <v>27.919999999999998</v>
      </c>
    </row>
    <row r="18" spans="1:2" x14ac:dyDescent="0.25">
      <c r="A18" s="7" t="s">
        <v>91</v>
      </c>
      <c r="B18" s="18">
        <v>4.55</v>
      </c>
    </row>
    <row r="19" spans="1:2" s="3" customFormat="1" x14ac:dyDescent="0.25">
      <c r="A19" s="5" t="s">
        <v>39</v>
      </c>
      <c r="B19" s="19">
        <f>SUM(B5:B18)</f>
        <v>195.91</v>
      </c>
    </row>
    <row r="20" spans="1:2" x14ac:dyDescent="0.25">
      <c r="A20" s="4"/>
      <c r="B20" s="10"/>
    </row>
    <row r="21" spans="1:2" s="3" customFormat="1" x14ac:dyDescent="0.25">
      <c r="A21" s="5" t="s">
        <v>34</v>
      </c>
      <c r="B21" s="6"/>
    </row>
    <row r="22" spans="1:2" s="3" customFormat="1" x14ac:dyDescent="0.25">
      <c r="A22" s="5" t="s">
        <v>32</v>
      </c>
      <c r="B22" s="6"/>
    </row>
    <row r="23" spans="1:2" x14ac:dyDescent="0.25">
      <c r="A23" s="7" t="s">
        <v>40</v>
      </c>
      <c r="B23" s="8"/>
    </row>
    <row r="24" spans="1:2" x14ac:dyDescent="0.25">
      <c r="A24" s="7" t="s">
        <v>41</v>
      </c>
      <c r="B24" s="8"/>
    </row>
    <row r="25" spans="1:2" x14ac:dyDescent="0.25">
      <c r="A25" s="7" t="s">
        <v>38</v>
      </c>
      <c r="B25" s="8"/>
    </row>
    <row r="26" spans="1:2" s="3" customFormat="1" x14ac:dyDescent="0.25">
      <c r="A26" s="5" t="s">
        <v>33</v>
      </c>
      <c r="B26" s="6"/>
    </row>
    <row r="27" spans="1:2" x14ac:dyDescent="0.25">
      <c r="A27" s="7" t="s">
        <v>40</v>
      </c>
      <c r="B27" s="8"/>
    </row>
    <row r="28" spans="1:2" x14ac:dyDescent="0.25">
      <c r="A28" s="7" t="s">
        <v>41</v>
      </c>
      <c r="B28" s="8"/>
    </row>
    <row r="29" spans="1:2" x14ac:dyDescent="0.25">
      <c r="A29" s="7" t="s">
        <v>38</v>
      </c>
      <c r="B29" s="8">
        <v>33.82</v>
      </c>
    </row>
    <row r="30" spans="1:2" s="3" customFormat="1" x14ac:dyDescent="0.25">
      <c r="A30" s="5" t="s">
        <v>46</v>
      </c>
      <c r="B30" s="19">
        <f>SUM(B22:B29)</f>
        <v>33.82</v>
      </c>
    </row>
    <row r="31" spans="1:2" s="3" customFormat="1" x14ac:dyDescent="0.25">
      <c r="A31" s="5"/>
      <c r="B31" s="11"/>
    </row>
    <row r="32" spans="1:2" s="3" customFormat="1" x14ac:dyDescent="0.25">
      <c r="A32" s="5" t="s">
        <v>42</v>
      </c>
      <c r="B32" s="6"/>
    </row>
    <row r="33" spans="1:2" x14ac:dyDescent="0.25">
      <c r="A33" s="7" t="s">
        <v>48</v>
      </c>
      <c r="B33" s="8"/>
    </row>
    <row r="34" spans="1:2" x14ac:dyDescent="0.25">
      <c r="A34" s="7" t="s">
        <v>49</v>
      </c>
      <c r="B34" s="8"/>
    </row>
    <row r="35" spans="1:2" x14ac:dyDescent="0.25">
      <c r="A35" s="7" t="s">
        <v>38</v>
      </c>
      <c r="B35" s="8"/>
    </row>
    <row r="36" spans="1:2" s="3" customFormat="1" x14ac:dyDescent="0.25">
      <c r="A36" s="5" t="s">
        <v>47</v>
      </c>
      <c r="B36" s="19"/>
    </row>
    <row r="37" spans="1:2" s="3" customFormat="1" x14ac:dyDescent="0.25">
      <c r="A37" s="5"/>
      <c r="B37" s="11"/>
    </row>
    <row r="38" spans="1:2" s="3" customFormat="1" x14ac:dyDescent="0.25">
      <c r="A38" s="5" t="s">
        <v>43</v>
      </c>
      <c r="B38" s="6"/>
    </row>
    <row r="39" spans="1:2" x14ac:dyDescent="0.25">
      <c r="A39" s="7" t="s">
        <v>48</v>
      </c>
      <c r="B39" s="8"/>
    </row>
    <row r="40" spans="1:2" x14ac:dyDescent="0.25">
      <c r="A40" s="7" t="s">
        <v>49</v>
      </c>
      <c r="B40" s="8"/>
    </row>
    <row r="41" spans="1:2" x14ac:dyDescent="0.25">
      <c r="A41" s="7" t="s">
        <v>38</v>
      </c>
      <c r="B41" s="8"/>
    </row>
    <row r="42" spans="1:2" s="3" customFormat="1" x14ac:dyDescent="0.25">
      <c r="A42" s="5" t="s">
        <v>50</v>
      </c>
      <c r="B42" s="19"/>
    </row>
    <row r="43" spans="1:2" x14ac:dyDescent="0.25">
      <c r="A43" s="4"/>
      <c r="B43" s="10"/>
    </row>
    <row r="44" spans="1:2" s="3" customFormat="1" x14ac:dyDescent="0.25">
      <c r="A44" s="5" t="s">
        <v>51</v>
      </c>
      <c r="B44" s="19"/>
    </row>
    <row r="45" spans="1:2" x14ac:dyDescent="0.25">
      <c r="A45" s="4"/>
      <c r="B45" s="10"/>
    </row>
    <row r="46" spans="1:2" s="3" customFormat="1" x14ac:dyDescent="0.25">
      <c r="A46" s="5" t="s">
        <v>44</v>
      </c>
      <c r="B46" s="6"/>
    </row>
    <row r="47" spans="1:2" x14ac:dyDescent="0.25">
      <c r="A47" s="7" t="s">
        <v>48</v>
      </c>
      <c r="B47" s="8"/>
    </row>
    <row r="48" spans="1:2" x14ac:dyDescent="0.25">
      <c r="A48" s="7" t="s">
        <v>49</v>
      </c>
      <c r="B48" s="8"/>
    </row>
    <row r="49" spans="1:2" x14ac:dyDescent="0.25">
      <c r="A49" s="7" t="s">
        <v>38</v>
      </c>
      <c r="B49" s="8"/>
    </row>
    <row r="50" spans="1:2" s="3" customFormat="1" x14ac:dyDescent="0.25">
      <c r="A50" s="5" t="s">
        <v>52</v>
      </c>
      <c r="B50" s="19"/>
    </row>
    <row r="51" spans="1:2" x14ac:dyDescent="0.25">
      <c r="A51" s="4"/>
      <c r="B51" s="10"/>
    </row>
    <row r="52" spans="1:2" s="3" customFormat="1" x14ac:dyDescent="0.25">
      <c r="A52" s="5" t="s">
        <v>45</v>
      </c>
      <c r="B52" s="6"/>
    </row>
    <row r="53" spans="1:2" x14ac:dyDescent="0.25">
      <c r="A53" s="7" t="s">
        <v>48</v>
      </c>
      <c r="B53" s="8"/>
    </row>
    <row r="54" spans="1:2" x14ac:dyDescent="0.25">
      <c r="A54" s="7" t="s">
        <v>49</v>
      </c>
      <c r="B54" s="8"/>
    </row>
    <row r="55" spans="1:2" x14ac:dyDescent="0.25">
      <c r="A55" s="7" t="s">
        <v>38</v>
      </c>
      <c r="B55" s="8"/>
    </row>
    <row r="56" spans="1:2" s="3" customFormat="1" x14ac:dyDescent="0.25">
      <c r="A56" s="5" t="s">
        <v>53</v>
      </c>
      <c r="B56" s="19"/>
    </row>
    <row r="57" spans="1:2" x14ac:dyDescent="0.25">
      <c r="A57" s="4"/>
      <c r="B57" s="10"/>
    </row>
    <row r="58" spans="1:2" x14ac:dyDescent="0.25">
      <c r="A58" s="5" t="s">
        <v>54</v>
      </c>
      <c r="B58" s="18">
        <f>+B19+B30+B36+B42+B44+B50+B56</f>
        <v>229.73</v>
      </c>
    </row>
  </sheetData>
  <mergeCells count="1">
    <mergeCell ref="B1:B3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0D2-64E9-4EE4-B3B2-69C1423482F0}">
  <dimension ref="A1:B119"/>
  <sheetViews>
    <sheetView rightToLeft="1" view="pageBreakPreview" topLeftCell="A94" zoomScale="130" zoomScaleNormal="115" zoomScaleSheetLayoutView="130" workbookViewId="0">
      <selection activeCell="B117" sqref="B117"/>
    </sheetView>
  </sheetViews>
  <sheetFormatPr defaultRowHeight="15" x14ac:dyDescent="0.25"/>
  <cols>
    <col min="1" max="1" width="66.75" style="1" customWidth="1"/>
    <col min="2" max="2" width="9.75" style="1" bestFit="1" customWidth="1"/>
    <col min="3" max="16384" width="9" style="1"/>
  </cols>
  <sheetData>
    <row r="1" spans="1:2" s="3" customFormat="1" x14ac:dyDescent="0.25">
      <c r="A1" s="11" t="str">
        <f>'נספח 1-מאוחד'!A1</f>
        <v xml:space="preserve">עוצ"מ אגודה שיתופית לניהול קופות גמל בע"מ - דוח מאוחד </v>
      </c>
      <c r="B1" s="31" t="s">
        <v>23</v>
      </c>
    </row>
    <row r="2" spans="1:2" s="3" customFormat="1" x14ac:dyDescent="0.25">
      <c r="A2" s="16" t="s">
        <v>55</v>
      </c>
      <c r="B2" s="32"/>
    </row>
    <row r="3" spans="1:2" s="3" customFormat="1" x14ac:dyDescent="0.25">
      <c r="A3" s="17">
        <f>'נספח 1-מאוחד'!A3</f>
        <v>45657</v>
      </c>
      <c r="B3" s="33"/>
    </row>
    <row r="4" spans="1:2" s="3" customFormat="1" x14ac:dyDescent="0.25">
      <c r="A4" s="5" t="s">
        <v>56</v>
      </c>
      <c r="B4" s="6"/>
    </row>
    <row r="5" spans="1:2" x14ac:dyDescent="0.25">
      <c r="A5" s="7" t="s">
        <v>92</v>
      </c>
      <c r="B5" s="18">
        <v>15.593409008771705</v>
      </c>
    </row>
    <row r="6" spans="1:2" x14ac:dyDescent="0.25">
      <c r="A6" s="7" t="s">
        <v>93</v>
      </c>
      <c r="B6" s="18">
        <v>36.628007041835104</v>
      </c>
    </row>
    <row r="7" spans="1:2" x14ac:dyDescent="0.25">
      <c r="A7" s="7" t="s">
        <v>94</v>
      </c>
      <c r="B7" s="18">
        <v>36.889268660955736</v>
      </c>
    </row>
    <row r="8" spans="1:2" x14ac:dyDescent="0.25">
      <c r="A8" s="7" t="s">
        <v>95</v>
      </c>
      <c r="B8" s="18">
        <v>142.68673666666669</v>
      </c>
    </row>
    <row r="9" spans="1:2" x14ac:dyDescent="0.25">
      <c r="A9" s="7" t="s">
        <v>96</v>
      </c>
      <c r="B9" s="18">
        <v>48.173216666666669</v>
      </c>
    </row>
    <row r="10" spans="1:2" x14ac:dyDescent="0.25">
      <c r="A10" s="7" t="s">
        <v>97</v>
      </c>
      <c r="B10" s="18">
        <v>62.083056666666664</v>
      </c>
    </row>
    <row r="11" spans="1:2" x14ac:dyDescent="0.25">
      <c r="A11" s="7" t="s">
        <v>98</v>
      </c>
      <c r="B11" s="18">
        <v>41.56129784119301</v>
      </c>
    </row>
    <row r="12" spans="1:2" x14ac:dyDescent="0.25">
      <c r="A12" s="7" t="s">
        <v>99</v>
      </c>
      <c r="B12" s="18">
        <v>62.6708</v>
      </c>
    </row>
    <row r="13" spans="1:2" x14ac:dyDescent="0.25">
      <c r="A13" s="7" t="s">
        <v>100</v>
      </c>
      <c r="B13" s="18">
        <v>31.153506666666665</v>
      </c>
    </row>
    <row r="14" spans="1:2" x14ac:dyDescent="0.25">
      <c r="A14" s="7" t="s">
        <v>101</v>
      </c>
      <c r="B14" s="18">
        <v>29.81978517782969</v>
      </c>
    </row>
    <row r="15" spans="1:2" x14ac:dyDescent="0.25">
      <c r="A15" s="7" t="s">
        <v>102</v>
      </c>
      <c r="B15" s="18">
        <v>55.819085606431827</v>
      </c>
    </row>
    <row r="16" spans="1:2" x14ac:dyDescent="0.25">
      <c r="A16" s="7" t="s">
        <v>103</v>
      </c>
      <c r="B16" s="18">
        <v>11.437506468183747</v>
      </c>
    </row>
    <row r="17" spans="1:2" x14ac:dyDescent="0.25">
      <c r="A17" s="7" t="s">
        <v>152</v>
      </c>
      <c r="B17" s="18">
        <v>39.5</v>
      </c>
    </row>
    <row r="18" spans="1:2" s="3" customFormat="1" x14ac:dyDescent="0.25">
      <c r="A18" s="5" t="s">
        <v>61</v>
      </c>
      <c r="B18" s="19">
        <f>SUM(B5:B17)</f>
        <v>614.01567647186744</v>
      </c>
    </row>
    <row r="19" spans="1:2" x14ac:dyDescent="0.25">
      <c r="A19" s="4"/>
      <c r="B19" s="10"/>
    </row>
    <row r="20" spans="1:2" s="3" customFormat="1" x14ac:dyDescent="0.25">
      <c r="A20" s="5" t="s">
        <v>57</v>
      </c>
      <c r="B20" s="6"/>
    </row>
    <row r="21" spans="1:2" x14ac:dyDescent="0.25">
      <c r="A21" s="7" t="s">
        <v>104</v>
      </c>
      <c r="B21" s="8">
        <v>23.34</v>
      </c>
    </row>
    <row r="22" spans="1:2" x14ac:dyDescent="0.25">
      <c r="A22" s="7" t="s">
        <v>105</v>
      </c>
      <c r="B22" s="8">
        <v>86.81</v>
      </c>
    </row>
    <row r="23" spans="1:2" s="3" customFormat="1" x14ac:dyDescent="0.25">
      <c r="A23" s="5" t="s">
        <v>62</v>
      </c>
      <c r="B23" s="19">
        <f>SUM(B21:B22)</f>
        <v>110.15</v>
      </c>
    </row>
    <row r="24" spans="1:2" s="3" customFormat="1" x14ac:dyDescent="0.25">
      <c r="A24" s="5"/>
      <c r="B24" s="11"/>
    </row>
    <row r="25" spans="1:2" s="3" customFormat="1" x14ac:dyDescent="0.25">
      <c r="A25" s="5" t="s">
        <v>58</v>
      </c>
      <c r="B25" s="6"/>
    </row>
    <row r="26" spans="1:2" x14ac:dyDescent="0.25">
      <c r="A26" s="7" t="s">
        <v>48</v>
      </c>
      <c r="B26" s="8"/>
    </row>
    <row r="27" spans="1:2" x14ac:dyDescent="0.25">
      <c r="A27" s="7" t="s">
        <v>49</v>
      </c>
      <c r="B27" s="8"/>
    </row>
    <row r="28" spans="1:2" x14ac:dyDescent="0.25">
      <c r="A28" s="7" t="s">
        <v>38</v>
      </c>
      <c r="B28" s="8"/>
    </row>
    <row r="29" spans="1:2" s="3" customFormat="1" x14ac:dyDescent="0.25">
      <c r="A29" s="5" t="s">
        <v>63</v>
      </c>
      <c r="B29" s="19"/>
    </row>
    <row r="30" spans="1:2" s="3" customFormat="1" x14ac:dyDescent="0.25">
      <c r="A30" s="5"/>
      <c r="B30" s="11"/>
    </row>
    <row r="31" spans="1:2" s="3" customFormat="1" x14ac:dyDescent="0.25">
      <c r="A31" s="5" t="s">
        <v>59</v>
      </c>
      <c r="B31" s="6"/>
    </row>
    <row r="32" spans="1:2" x14ac:dyDescent="0.25">
      <c r="A32" s="7" t="s">
        <v>48</v>
      </c>
      <c r="B32" s="8"/>
    </row>
    <row r="33" spans="1:2" x14ac:dyDescent="0.25">
      <c r="A33" s="7" t="s">
        <v>49</v>
      </c>
      <c r="B33" s="8"/>
    </row>
    <row r="34" spans="1:2" x14ac:dyDescent="0.25">
      <c r="A34" s="7" t="s">
        <v>38</v>
      </c>
      <c r="B34" s="8"/>
    </row>
    <row r="35" spans="1:2" s="3" customFormat="1" x14ac:dyDescent="0.25">
      <c r="A35" s="5" t="s">
        <v>64</v>
      </c>
      <c r="B35" s="19"/>
    </row>
    <row r="36" spans="1:2" s="3" customFormat="1" x14ac:dyDescent="0.25">
      <c r="A36" s="5"/>
      <c r="B36" s="11"/>
    </row>
    <row r="37" spans="1:2" s="3" customFormat="1" ht="31.5" customHeight="1" x14ac:dyDescent="0.25">
      <c r="A37" s="9" t="s">
        <v>65</v>
      </c>
      <c r="B37" s="6"/>
    </row>
    <row r="38" spans="1:2" x14ac:dyDescent="0.25">
      <c r="A38" s="7" t="s">
        <v>118</v>
      </c>
      <c r="B38" s="21">
        <v>2.9196276426813255E-2</v>
      </c>
    </row>
    <row r="39" spans="1:2" x14ac:dyDescent="0.25">
      <c r="A39" s="7" t="s">
        <v>118</v>
      </c>
      <c r="B39" s="21">
        <v>4.0411737817107225E-2</v>
      </c>
    </row>
    <row r="40" spans="1:2" x14ac:dyDescent="0.25">
      <c r="A40" s="7" t="s">
        <v>119</v>
      </c>
      <c r="B40" s="21">
        <v>8.6997700000000009</v>
      </c>
    </row>
    <row r="41" spans="1:2" x14ac:dyDescent="0.25">
      <c r="A41" s="7" t="s">
        <v>120</v>
      </c>
      <c r="B41" s="21">
        <v>3.4127199999999998</v>
      </c>
    </row>
    <row r="42" spans="1:2" x14ac:dyDescent="0.25">
      <c r="A42" s="7" t="s">
        <v>155</v>
      </c>
      <c r="B42" s="21">
        <v>5.7418100000000019</v>
      </c>
    </row>
    <row r="43" spans="1:2" x14ac:dyDescent="0.25">
      <c r="A43" s="7" t="s">
        <v>121</v>
      </c>
      <c r="B43" s="21">
        <v>1.1822000000000001</v>
      </c>
    </row>
    <row r="44" spans="1:2" x14ac:dyDescent="0.25">
      <c r="A44" s="7" t="s">
        <v>122</v>
      </c>
      <c r="B44" s="21">
        <v>10.777229999999999</v>
      </c>
    </row>
    <row r="45" spans="1:2" x14ac:dyDescent="0.25">
      <c r="A45" s="7" t="s">
        <v>123</v>
      </c>
      <c r="B45" s="21">
        <v>4.6576799999999992</v>
      </c>
    </row>
    <row r="46" spans="1:2" x14ac:dyDescent="0.25">
      <c r="A46" s="7" t="s">
        <v>124</v>
      </c>
      <c r="B46" s="21">
        <v>1.2790699999999997</v>
      </c>
    </row>
    <row r="47" spans="1:2" x14ac:dyDescent="0.25">
      <c r="A47" s="7" t="s">
        <v>125</v>
      </c>
      <c r="B47" s="21">
        <v>11.655619999999999</v>
      </c>
    </row>
    <row r="48" spans="1:2" x14ac:dyDescent="0.25">
      <c r="A48" s="7" t="s">
        <v>126</v>
      </c>
      <c r="B48" s="21">
        <v>1.17266</v>
      </c>
    </row>
    <row r="49" spans="1:2" x14ac:dyDescent="0.25">
      <c r="A49" s="7" t="s">
        <v>127</v>
      </c>
      <c r="B49" s="21">
        <v>13.320389999999994</v>
      </c>
    </row>
    <row r="50" spans="1:2" x14ac:dyDescent="0.25">
      <c r="A50" s="7" t="s">
        <v>128</v>
      </c>
      <c r="B50" s="21">
        <v>1.3066099999999996</v>
      </c>
    </row>
    <row r="51" spans="1:2" x14ac:dyDescent="0.25">
      <c r="A51" s="7" t="s">
        <v>129</v>
      </c>
      <c r="B51" s="21">
        <v>0.69259000000000004</v>
      </c>
    </row>
    <row r="52" spans="1:2" x14ac:dyDescent="0.25">
      <c r="A52" s="7" t="s">
        <v>130</v>
      </c>
      <c r="B52" s="21">
        <v>0.4118</v>
      </c>
    </row>
    <row r="53" spans="1:2" x14ac:dyDescent="0.25">
      <c r="A53" s="7" t="s">
        <v>131</v>
      </c>
      <c r="B53" s="21">
        <v>17.753970000000002</v>
      </c>
    </row>
    <row r="54" spans="1:2" x14ac:dyDescent="0.25">
      <c r="A54" s="7" t="s">
        <v>132</v>
      </c>
      <c r="B54" s="21">
        <v>13.88274</v>
      </c>
    </row>
    <row r="55" spans="1:2" x14ac:dyDescent="0.25">
      <c r="A55" s="7" t="s">
        <v>133</v>
      </c>
      <c r="B55" s="21">
        <v>7.9380199999999972</v>
      </c>
    </row>
    <row r="56" spans="1:2" x14ac:dyDescent="0.25">
      <c r="A56" s="7" t="s">
        <v>134</v>
      </c>
      <c r="B56" s="21">
        <v>3.6526699999999996</v>
      </c>
    </row>
    <row r="57" spans="1:2" x14ac:dyDescent="0.25">
      <c r="A57" s="7" t="s">
        <v>135</v>
      </c>
      <c r="B57" s="21">
        <v>32.380000000000003</v>
      </c>
    </row>
    <row r="58" spans="1:2" x14ac:dyDescent="0.25">
      <c r="A58" s="7" t="s">
        <v>136</v>
      </c>
      <c r="B58" s="21">
        <v>8.5576299999999996</v>
      </c>
    </row>
    <row r="59" spans="1:2" x14ac:dyDescent="0.25">
      <c r="A59" s="7" t="s">
        <v>137</v>
      </c>
      <c r="B59" s="21">
        <v>1.2232300000000007</v>
      </c>
    </row>
    <row r="60" spans="1:2" x14ac:dyDescent="0.25">
      <c r="A60" s="7"/>
      <c r="B60" s="21"/>
    </row>
    <row r="61" spans="1:2" s="3" customFormat="1" x14ac:dyDescent="0.25">
      <c r="A61" s="5" t="s">
        <v>67</v>
      </c>
      <c r="B61" s="19">
        <f>SUM(B38:B60)</f>
        <v>149.76801801424392</v>
      </c>
    </row>
    <row r="62" spans="1:2" x14ac:dyDescent="0.25">
      <c r="A62" s="4"/>
      <c r="B62" s="10"/>
    </row>
    <row r="63" spans="1:2" ht="31.5" customHeight="1" x14ac:dyDescent="0.25">
      <c r="A63" s="9" t="s">
        <v>66</v>
      </c>
      <c r="B63" s="8"/>
    </row>
    <row r="64" spans="1:2" ht="15" customHeight="1" x14ac:dyDescent="0.25">
      <c r="A64" s="7" t="s">
        <v>156</v>
      </c>
      <c r="B64" s="21">
        <v>0.41178868781177841</v>
      </c>
    </row>
    <row r="65" spans="1:2" ht="15" customHeight="1" x14ac:dyDescent="0.25">
      <c r="A65" s="7" t="s">
        <v>106</v>
      </c>
      <c r="B65" s="21">
        <v>-2.0355410095566668</v>
      </c>
    </row>
    <row r="66" spans="1:2" ht="15" customHeight="1" x14ac:dyDescent="0.25">
      <c r="A66" s="7" t="s">
        <v>107</v>
      </c>
      <c r="B66" s="21">
        <v>-1.2098866628481386</v>
      </c>
    </row>
    <row r="67" spans="1:2" ht="15" customHeight="1" x14ac:dyDescent="0.25">
      <c r="A67" s="7" t="s">
        <v>108</v>
      </c>
      <c r="B67" s="21">
        <v>-2.1438275152291277</v>
      </c>
    </row>
    <row r="68" spans="1:2" ht="15" customHeight="1" x14ac:dyDescent="0.25">
      <c r="A68" s="7" t="s">
        <v>109</v>
      </c>
      <c r="B68" s="21">
        <v>-0.21724100584747938</v>
      </c>
    </row>
    <row r="69" spans="1:2" ht="15" customHeight="1" x14ac:dyDescent="0.25">
      <c r="A69" s="7" t="s">
        <v>110</v>
      </c>
      <c r="B69" s="21">
        <v>-1.3310155834067926E-2</v>
      </c>
    </row>
    <row r="70" spans="1:2" ht="15" customHeight="1" x14ac:dyDescent="0.25">
      <c r="A70" s="7" t="s">
        <v>111</v>
      </c>
      <c r="B70" s="21">
        <v>-0.46193180426800579</v>
      </c>
    </row>
    <row r="71" spans="1:2" ht="15" customHeight="1" x14ac:dyDescent="0.25">
      <c r="A71" s="7" t="s">
        <v>150</v>
      </c>
      <c r="B71" s="21">
        <v>-0.49449490097544424</v>
      </c>
    </row>
    <row r="72" spans="1:2" ht="15" customHeight="1" x14ac:dyDescent="0.25">
      <c r="A72" s="7" t="s">
        <v>112</v>
      </c>
      <c r="B72" s="21">
        <v>0</v>
      </c>
    </row>
    <row r="73" spans="1:2" ht="15" customHeight="1" x14ac:dyDescent="0.25">
      <c r="A73" s="7" t="s">
        <v>112</v>
      </c>
      <c r="B73" s="21">
        <v>0</v>
      </c>
    </row>
    <row r="74" spans="1:2" ht="15" customHeight="1" x14ac:dyDescent="0.25">
      <c r="A74" s="7" t="s">
        <v>113</v>
      </c>
      <c r="B74" s="21">
        <v>-0.41713370597631805</v>
      </c>
    </row>
    <row r="75" spans="1:2" ht="15" customHeight="1" x14ac:dyDescent="0.25">
      <c r="A75" s="7" t="s">
        <v>157</v>
      </c>
      <c r="B75" s="21">
        <v>-8.8346267229987521E-2</v>
      </c>
    </row>
    <row r="76" spans="1:2" ht="15" customHeight="1" x14ac:dyDescent="0.25">
      <c r="A76" s="7" t="s">
        <v>114</v>
      </c>
      <c r="B76" s="21">
        <v>-0.17437268391907898</v>
      </c>
    </row>
    <row r="77" spans="1:2" ht="15" customHeight="1" x14ac:dyDescent="0.25">
      <c r="A77" s="7" t="s">
        <v>115</v>
      </c>
      <c r="B77" s="21">
        <v>0.37668136170734773</v>
      </c>
    </row>
    <row r="78" spans="1:2" ht="15" customHeight="1" x14ac:dyDescent="0.25">
      <c r="A78" s="7" t="s">
        <v>116</v>
      </c>
      <c r="B78" s="21">
        <v>-0.19166594977127496</v>
      </c>
    </row>
    <row r="79" spans="1:2" ht="15" customHeight="1" x14ac:dyDescent="0.25">
      <c r="A79" s="7" t="s">
        <v>117</v>
      </c>
      <c r="B79" s="21">
        <v>-0.9660781485112514</v>
      </c>
    </row>
    <row r="80" spans="1:2" ht="15" customHeight="1" x14ac:dyDescent="0.25">
      <c r="A80" s="7" t="s">
        <v>149</v>
      </c>
      <c r="B80" s="21">
        <v>-0.23599654521673613</v>
      </c>
    </row>
    <row r="81" spans="1:2" ht="15" customHeight="1" x14ac:dyDescent="0.25">
      <c r="A81" s="7"/>
      <c r="B81" s="21"/>
    </row>
    <row r="82" spans="1:2" s="3" customFormat="1" x14ac:dyDescent="0.25">
      <c r="A82" s="5" t="s">
        <v>68</v>
      </c>
      <c r="B82" s="19">
        <f>SUM(B64:B81)</f>
        <v>-7.8613563056644518</v>
      </c>
    </row>
    <row r="83" spans="1:2" s="3" customFormat="1" x14ac:dyDescent="0.25">
      <c r="A83" s="5"/>
      <c r="B83" s="11"/>
    </row>
    <row r="84" spans="1:2" ht="31.5" customHeight="1" x14ac:dyDescent="0.25">
      <c r="A84" s="9" t="s">
        <v>145</v>
      </c>
      <c r="B84" s="8"/>
    </row>
    <row r="85" spans="1:2" s="3" customFormat="1" x14ac:dyDescent="0.25">
      <c r="A85" s="5" t="s">
        <v>60</v>
      </c>
      <c r="B85" s="6"/>
    </row>
    <row r="86" spans="1:2" x14ac:dyDescent="0.25">
      <c r="A86" s="7" t="s">
        <v>138</v>
      </c>
      <c r="B86" s="8">
        <v>10.94</v>
      </c>
    </row>
    <row r="87" spans="1:2" x14ac:dyDescent="0.25">
      <c r="A87" s="7" t="s">
        <v>72</v>
      </c>
      <c r="B87" s="8"/>
    </row>
    <row r="88" spans="1:2" x14ac:dyDescent="0.25">
      <c r="A88" s="7" t="s">
        <v>38</v>
      </c>
      <c r="B88" s="8"/>
    </row>
    <row r="89" spans="1:2" s="3" customFormat="1" x14ac:dyDescent="0.25">
      <c r="A89" s="5" t="s">
        <v>74</v>
      </c>
      <c r="B89" s="19">
        <f>SUM(B86:B88)</f>
        <v>10.94</v>
      </c>
    </row>
    <row r="90" spans="1:2" s="3" customFormat="1" x14ac:dyDescent="0.25">
      <c r="A90" s="5"/>
      <c r="B90" s="11"/>
    </row>
    <row r="91" spans="1:2" ht="31.5" customHeight="1" x14ac:dyDescent="0.25">
      <c r="A91" s="9" t="s">
        <v>73</v>
      </c>
      <c r="B91" s="8"/>
    </row>
    <row r="92" spans="1:2" x14ac:dyDescent="0.25">
      <c r="A92" s="7" t="s">
        <v>139</v>
      </c>
      <c r="B92" s="8">
        <v>50.16</v>
      </c>
    </row>
    <row r="93" spans="1:2" x14ac:dyDescent="0.25">
      <c r="A93" s="7" t="s">
        <v>140</v>
      </c>
      <c r="B93" s="8">
        <v>21.77</v>
      </c>
    </row>
    <row r="94" spans="1:2" s="3" customFormat="1" x14ac:dyDescent="0.25">
      <c r="A94" s="5" t="s">
        <v>75</v>
      </c>
      <c r="B94" s="19">
        <f>SUM(B92:B93)</f>
        <v>71.929999999999993</v>
      </c>
    </row>
    <row r="95" spans="1:2" s="3" customFormat="1" x14ac:dyDescent="0.25">
      <c r="A95" s="5"/>
      <c r="B95" s="11"/>
    </row>
    <row r="96" spans="1:2" x14ac:dyDescent="0.25">
      <c r="A96" s="5" t="s">
        <v>69</v>
      </c>
      <c r="B96" s="8"/>
    </row>
    <row r="97" spans="1:2" x14ac:dyDescent="0.25">
      <c r="A97" s="7" t="s">
        <v>71</v>
      </c>
      <c r="B97" s="8"/>
    </row>
    <row r="98" spans="1:2" x14ac:dyDescent="0.25">
      <c r="A98" s="7" t="s">
        <v>72</v>
      </c>
      <c r="B98" s="8"/>
    </row>
    <row r="99" spans="1:2" x14ac:dyDescent="0.25">
      <c r="A99" s="7" t="s">
        <v>38</v>
      </c>
      <c r="B99" s="8"/>
    </row>
    <row r="100" spans="1:2" s="3" customFormat="1" x14ac:dyDescent="0.25">
      <c r="A100" s="5" t="s">
        <v>76</v>
      </c>
      <c r="B100" s="6"/>
    </row>
    <row r="101" spans="1:2" s="3" customFormat="1" x14ac:dyDescent="0.25">
      <c r="A101" s="5"/>
      <c r="B101" s="11"/>
    </row>
    <row r="102" spans="1:2" s="3" customFormat="1" x14ac:dyDescent="0.25">
      <c r="A102" s="5" t="s">
        <v>70</v>
      </c>
      <c r="B102" s="19">
        <f>+B18+B23+B29+B35+B61+B82+B89+B94</f>
        <v>948.94233818044688</v>
      </c>
    </row>
    <row r="103" spans="1:2" s="3" customFormat="1" x14ac:dyDescent="0.25">
      <c r="A103" s="5"/>
      <c r="B103" s="6"/>
    </row>
    <row r="104" spans="1:2" s="3" customFormat="1" x14ac:dyDescent="0.25">
      <c r="A104" s="5" t="s">
        <v>77</v>
      </c>
      <c r="B104" s="6"/>
    </row>
    <row r="105" spans="1:2" x14ac:dyDescent="0.25">
      <c r="A105" s="7" t="s">
        <v>92</v>
      </c>
      <c r="B105" s="18">
        <v>61.473999999999997</v>
      </c>
    </row>
    <row r="106" spans="1:2" x14ac:dyDescent="0.25">
      <c r="A106" s="7" t="s">
        <v>93</v>
      </c>
      <c r="B106" s="18">
        <v>94.306000000000012</v>
      </c>
    </row>
    <row r="107" spans="1:2" x14ac:dyDescent="0.25">
      <c r="A107" s="7" t="s">
        <v>159</v>
      </c>
      <c r="B107" s="18">
        <v>102.13400000000001</v>
      </c>
    </row>
    <row r="108" spans="1:2" x14ac:dyDescent="0.25">
      <c r="A108" s="7" t="s">
        <v>95</v>
      </c>
      <c r="B108" s="18">
        <v>264.94399999999996</v>
      </c>
    </row>
    <row r="109" spans="1:2" x14ac:dyDescent="0.25">
      <c r="A109" s="7" t="s">
        <v>97</v>
      </c>
      <c r="B109" s="18">
        <v>167.81100000000001</v>
      </c>
    </row>
    <row r="110" spans="1:2" x14ac:dyDescent="0.25">
      <c r="A110" s="7" t="s">
        <v>98</v>
      </c>
      <c r="B110" s="18">
        <v>28.424900000000004</v>
      </c>
    </row>
    <row r="111" spans="1:2" x14ac:dyDescent="0.25">
      <c r="A111" s="7" t="s">
        <v>99</v>
      </c>
      <c r="B111" s="18">
        <v>149.39704</v>
      </c>
    </row>
    <row r="112" spans="1:2" x14ac:dyDescent="0.25">
      <c r="A112" s="7" t="s">
        <v>100</v>
      </c>
      <c r="B112" s="18">
        <v>56.570060000000005</v>
      </c>
    </row>
    <row r="113" spans="1:2" x14ac:dyDescent="0.25">
      <c r="A113" s="7" t="s">
        <v>101</v>
      </c>
      <c r="B113" s="18">
        <v>78.424999999999997</v>
      </c>
    </row>
    <row r="114" spans="1:2" x14ac:dyDescent="0.25">
      <c r="A114" s="7" t="s">
        <v>103</v>
      </c>
      <c r="B114" s="18">
        <v>8.0735500000000009</v>
      </c>
    </row>
    <row r="115" spans="1:2" x14ac:dyDescent="0.25">
      <c r="A115" s="7" t="s">
        <v>104</v>
      </c>
      <c r="B115" s="18">
        <v>25.914670250000004</v>
      </c>
    </row>
    <row r="116" spans="1:2" x14ac:dyDescent="0.25">
      <c r="A116" s="7"/>
      <c r="B116" s="8"/>
    </row>
    <row r="117" spans="1:2" s="3" customFormat="1" x14ac:dyDescent="0.25">
      <c r="A117" s="5" t="s">
        <v>78</v>
      </c>
      <c r="B117" s="19">
        <f>SUM(B105:B116)</f>
        <v>1037.4742202499999</v>
      </c>
    </row>
    <row r="118" spans="1:2" x14ac:dyDescent="0.25">
      <c r="A118" s="4"/>
      <c r="B118" s="10"/>
    </row>
    <row r="119" spans="1:2" s="3" customFormat="1" x14ac:dyDescent="0.25">
      <c r="A119" s="5" t="s">
        <v>79</v>
      </c>
      <c r="B119" s="19">
        <f>'נספח 1-מאוחד'!B28</f>
        <v>557891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61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8</vt:i4>
      </vt:variant>
    </vt:vector>
  </HeadingPairs>
  <TitlesOfParts>
    <vt:vector size="15" baseType="lpstr">
      <vt:lpstr>נספח 1-מאוחד</vt:lpstr>
      <vt:lpstr>נספח 1-מסלול לבני 50 ומטה</vt:lpstr>
      <vt:lpstr>נספח 1-מסלול אג"ח</vt:lpstr>
      <vt:lpstr>נספח 1-מסלול לבני 50 עד 60</vt:lpstr>
      <vt:lpstr>נספח 1-מסלול לבני 60 ומעלה</vt:lpstr>
      <vt:lpstr>נספח 2</vt:lpstr>
      <vt:lpstr>נספח 3</vt:lpstr>
      <vt:lpstr>'נספח 1-מאוחד'!WPrint_Area_W</vt:lpstr>
      <vt:lpstr>'נספח 3'!WPrint_Area_W</vt:lpstr>
      <vt:lpstr>'נספח 1-מאוחד'!WPrint_TitlesW</vt:lpstr>
      <vt:lpstr>'נספח 1-מסלול אג"ח'!WPrint_TitlesW</vt:lpstr>
      <vt:lpstr>'נספח 1-מסלול לבני 50 ומטה'!WPrint_TitlesW</vt:lpstr>
      <vt:lpstr>'נספח 1-מסלול לבני 50 עד 60'!WPrint_TitlesW</vt:lpstr>
      <vt:lpstr>'נספח 1-מסלול לבני 60 ומעלה'!WPrint_TitlesW</vt:lpstr>
      <vt:lpstr>'נספח 3'!WPrint_TitlesW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2025-03-20T11:19:23Z</cp:lastPrinted>
  <dcterms:created xsi:type="dcterms:W3CDTF">2024-05-15T06:43:46Z</dcterms:created>
  <dcterms:modified xsi:type="dcterms:W3CDTF">2025-04-27T04:52:41Z</dcterms:modified>
</cp:coreProperties>
</file>